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lucinda.lie-a-ling\Desktop\SEITI formulier\Final\"/>
    </mc:Choice>
  </mc:AlternateContent>
  <xr:revisionPtr revIDLastSave="0" documentId="13_ncr:1_{FD3A73A6-8D48-450A-AEC7-66A6B19C804E}" xr6:coauthVersionLast="47" xr6:coauthVersionMax="47" xr10:uidLastSave="{00000000-0000-0000-0000-000000000000}"/>
  <bookViews>
    <workbookView xWindow="28680" yWindow="-120" windowWidth="29040" windowHeight="15990"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 l="1"/>
  <c r="B24" i="4"/>
  <c r="C24" i="4"/>
  <c r="D24" i="4"/>
  <c r="E24" i="4"/>
  <c r="B25" i="4"/>
  <c r="C25" i="4"/>
  <c r="D25" i="4"/>
  <c r="E25" i="4"/>
  <c r="I27" i="12" l="1"/>
  <c r="I28" i="12"/>
  <c r="I29" i="12"/>
  <c r="D182" i="8" l="1"/>
  <c r="D180" i="8"/>
  <c r="D178" i="8"/>
  <c r="D177" i="8"/>
  <c r="D175" i="8"/>
  <c r="D31" i="8"/>
  <c r="J18" i="11"/>
  <c r="J29" i="4" l="1"/>
  <c r="J20" i="11" l="1"/>
  <c r="I24" i="12"/>
  <c r="H20" i="11" l="1"/>
  <c r="I29" i="4"/>
  <c r="B114" i="8" l="1"/>
  <c r="B110" i="8"/>
  <c r="B112" i="8"/>
  <c r="D134" i="8" l="1"/>
  <c r="E27" i="9"/>
  <c r="F193" i="8" l="1"/>
  <c r="F192" i="8"/>
  <c r="F191" i="8"/>
  <c r="E15" i="12" l="1"/>
  <c r="D100" i="8" l="1"/>
  <c r="E54" i="9" l="1"/>
  <c r="E55" i="9"/>
  <c r="E53" i="9"/>
  <c r="E56" i="9"/>
  <c r="B63" i="8"/>
  <c r="B91" i="8" l="1"/>
  <c r="B89" i="8"/>
  <c r="B87" i="8"/>
  <c r="B85" i="8"/>
  <c r="B83" i="8"/>
  <c r="B81" i="8"/>
  <c r="B16" i="11" l="1"/>
  <c r="I25" i="12"/>
  <c r="E16" i="12"/>
  <c r="I26" i="12"/>
  <c r="I30" i="12"/>
  <c r="I23" i="12"/>
  <c r="B15" i="11"/>
  <c r="N4" i="4"/>
  <c r="B65" i="8"/>
  <c r="E28" i="9"/>
  <c r="B130" i="8"/>
  <c r="D23" i="4"/>
  <c r="E23" i="4"/>
  <c r="C23" i="4"/>
  <c r="B23" i="4"/>
  <c r="E22" i="4"/>
  <c r="D22" i="4"/>
  <c r="C22" i="4"/>
  <c r="B22" i="4"/>
  <c r="B95" i="8"/>
  <c r="B93"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<sst xmlns="http://schemas.openxmlformats.org/spreadsheetml/2006/main" count="2994" uniqueCount="2040">
  <si>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</si>
  <si>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</si>
  <si>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</si>
  <si>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</si>
  <si>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</si>
  <si>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</si>
  <si>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</si>
  <si>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</si>
  <si>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</si>
  <si>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</si>
  <si>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</si>
  <si>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</si>
  <si>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</si>
  <si>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</si>
  <si>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</si>
  <si>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</si>
  <si>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</si>
  <si>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</si>
  <si>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</si>
  <si>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</si>
  <si>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</si>
  <si>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</si>
  <si>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</si>
  <si>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</si>
  <si>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</si>
  <si>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</si>
  <si>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</si>
  <si>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</si>
  <si>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</si>
  <si>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</si>
  <si>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</si>
  <si>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</si>
  <si>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</si>
  <si>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</si>
  <si>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</si>
  <si>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</si>
  <si>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</si>
  <si>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</si>
  <si>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</si>
  <si>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</si>
  <si>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</si>
  <si>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</si>
  <si>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</si>
  <si>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</si>
  <si>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</si>
  <si>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</si>
  <si>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</si>
  <si>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</si>
  <si>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</si>
  <si>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</si>
  <si>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</si>
  <si>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</si>
  <si>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</si>
  <si>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</si>
  <si>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</si>
  <si>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</si>
  <si>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</si>
  <si>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</si>
  <si>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</si>
  <si>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</si>
  <si>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</si>
  <si>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</si>
  <si>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</si>
  <si>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</si>
  <si>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</si>
  <si>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</si>
  <si>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</si>
  <si>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</si>
  <si>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</si>
  <si>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</si>
  <si>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</si>
  <si>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</si>
  <si>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</si>
  <si>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</si>
  <si>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</si>
  <si>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</si>
  <si>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</si>
  <si>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</si>
  <si>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</si>
  <si>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</si>
  <si>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</si>
  <si>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</si>
  <si>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</si>
  <si>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</si>
  <si>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</si>
  <si>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</si>
  <si>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</si>
  <si>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</si>
  <si>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</si>
  <si>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</si>
  <si>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</si>
  <si>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</si>
  <si>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</si>
  <si>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</si>
  <si>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</si>
  <si>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</si>
  <si>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</si>
  <si>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</si>
  <si>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</si>
  <si>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</si>
  <si>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</si>
  <si>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</si>
  <si>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</si>
  <si>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</si>
  <si>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</si>
  <si>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</si>
  <si>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</si>
  <si>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</si>
  <si>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</si>
  <si>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</si>
  <si>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</si>
  <si>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</si>
  <si>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</si>
  <si>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</si>
  <si>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</si>
  <si>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</si>
  <si>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</si>
  <si>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</si>
  <si>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</si>
  <si>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</si>
  <si>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</si>
  <si>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</si>
  <si>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</si>
  <si>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</si>
  <si>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</si>
  <si>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</si>
  <si>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</si>
  <si>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</si>
  <si>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</si>
  <si>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</si>
  <si>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</si>
  <si>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</si>
  <si>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</si>
  <si>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</si>
  <si>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</si>
  <si>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</si>
  <si>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</si>
  <si>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</si>
  <si>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</si>
  <si>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</si>
  <si>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</si>
  <si>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</si>
  <si>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</si>
  <si>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</si>
  <si>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</si>
  <si>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</si>
  <si>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</si>
  <si>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</si>
  <si>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</si>
  <si>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</si>
  <si>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</si>
  <si>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</si>
  <si>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</si>
  <si>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</si>
  <si>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</si>
  <si>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</si>
  <si>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</si>
  <si>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</si>
  <si>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</si>
  <si>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</si>
  <si>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</si>
  <si>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</si>
  <si>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</si>
  <si>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</si>
  <si>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</si>
  <si>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</si>
  <si>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</si>
  <si>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</si>
  <si>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</si>
  <si>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</si>
  <si>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</si>
  <si>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</si>
  <si>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</si>
  <si>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</si>
  <si>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</si>
  <si>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</si>
  <si>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</si>
  <si>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</si>
  <si>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</si>
  <si>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</si>
  <si>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</si>
  <si>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</si>
  <si>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</si>
  <si>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</si>
  <si>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</si>
  <si>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</si>
  <si>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</si>
  <si>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</si>
  <si>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</si>
  <si>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</si>
  <si>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</si>
  <si>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</si>
  <si>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</si>
  <si>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</si>
  <si>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</si>
  <si>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</si>
  <si>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</si>
  <si>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</si>
  <si>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</si>
  <si>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</si>
  <si>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</si>
  <si>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</si>
  <si>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</si>
  <si>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</si>
  <si>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</si>
  <si>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</si>
  <si>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</si>
  <si>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</si>
  <si>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</si>
  <si>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</si>
  <si>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</si>
  <si>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</si>
  <si>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</si>
  <si>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</si>
  <si>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</si>
  <si>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</si>
  <si>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</si>
  <si>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</si>
  <si>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</si>
  <si>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</si>
  <si>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</si>
  <si>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</si>
  <si>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</si>
  <si>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</si>
  <si>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</si>
  <si>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</si>
  <si>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</si>
  <si>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</si>
  <si>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</si>
  <si>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</si>
  <si>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</si>
  <si>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</si>
  <si>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</si>
  <si>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</si>
  <si>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</si>
  <si>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</si>
  <si>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</si>
  <si>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</si>
  <si>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</si>
  <si>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</si>
  <si>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</si>
  <si>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</si>
  <si>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</si>
  <si>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</si>
  <si>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</si>
  <si>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</si>
  <si>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</si>
  <si>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</si>
  <si>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</si>
  <si>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</si>
  <si>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</si>
  <si>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</si>
  <si>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</si>
  <si>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</si>
  <si>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</si>
  <si>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</si>
  <si>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</si>
  <si>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</si>
  <si>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</si>
  <si>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</si>
  <si>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</si>
  <si>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</si>
  <si>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</si>
  <si>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</si>
  <si>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</si>
  <si>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</si>
  <si>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</si>
  <si>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</si>
  <si>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</si>
  <si>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</si>
  <si>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</si>
  <si>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</si>
  <si>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</si>
  <si>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</si>
  <si>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</si>
  <si>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</si>
  <si>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</si>
  <si>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</si>
  <si>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</si>
  <si>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</si>
  <si>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</si>
  <si>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</si>
  <si>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</si>
  <si>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</si>
  <si>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</si>
  <si>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</si>
  <si>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</si>
  <si>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</si>
  <si>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</si>
  <si>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</si>
  <si>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</si>
  <si>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</si>
  <si>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</si>
  <si>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</si>
  <si>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</si>
  <si>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</si>
  <si>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</si>
  <si>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</si>
  <si>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</si>
  <si>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</si>
  <si>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</si>
  <si>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</si>
  <si>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</si>
  <si>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</si>
  <si>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</si>
  <si>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</si>
  <si>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</si>
  <si>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</si>
  <si>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</si>
  <si>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</si>
  <si>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</si>
  <si>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</si>
  <si>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</si>
  <si>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</si>
  <si>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</si>
  <si>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</si>
  <si>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</si>
  <si>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</si>
  <si>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</si>
  <si>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</si>
  <si>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</si>
  <si>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</si>
  <si>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</si>
  <si>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</si>
  <si>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</si>
  <si>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</si>
  <si>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</si>
  <si>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</si>
  <si>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</si>
  <si>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</si>
  <si>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</si>
  <si>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</si>
  <si>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</si>
  <si>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</si>
  <si>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</si>
  <si>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</si>
  <si>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</si>
  <si>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</si>
  <si>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</si>
  <si>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</si>
  <si>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</si>
  <si>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</si>
  <si>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</si>
  <si>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</si>
  <si>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</si>
  <si>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</si>
  <si>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</si>
  <si>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</si>
  <si>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</si>
  <si>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</si>
  <si>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</si>
  <si>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</si>
  <si>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</si>
  <si>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</si>
  <si>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</si>
  <si>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</si>
  <si>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</si>
  <si>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</si>
  <si>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</si>
  <si>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</si>
  <si>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</si>
  <si>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</si>
  <si>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</si>
  <si>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</si>
  <si>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</si>
  <si>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</si>
  <si>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</si>
  <si>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</si>
  <si>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</si>
  <si>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</si>
  <si>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</si>
  <si>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</si>
  <si>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</si>
  <si>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</si>
  <si>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</si>
  <si>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</si>
  <si>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</si>
  <si>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</si>
  <si>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</si>
  <si>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</si>
  <si>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</si>
  <si>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</si>
  <si>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</si>
  <si>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</si>
  <si>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</si>
  <si>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</si>
  <si>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</si>
  <si>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</si>
  <si>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</si>
  <si>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</si>
  <si>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</si>
  <si>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</si>
  <si>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</si>
  <si>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</si>
  <si>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</si>
  <si>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</si>
  <si>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</si>
  <si>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</si>
  <si>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</si>
  <si>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</si>
  <si>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</si>
  <si>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</si>
  <si>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</si>
  <si>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</si>
  <si>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</si>
  <si>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</si>
  <si>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</si>
  <si>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</si>
  <si>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</si>
  <si>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</si>
  <si>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</si>
  <si>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</si>
  <si>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</si>
  <si>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</si>
  <si>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</si>
  <si>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</si>
  <si>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</si>
  <si>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</si>
  <si>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</si>
  <si>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</si>
  <si>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</si>
  <si>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</si>
  <si>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</si>
  <si>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</si>
  <si>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</si>
  <si>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</si>
  <si>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</si>
  <si>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</si>
  <si>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</si>
  <si>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</si>
  <si>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</si>
  <si>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</si>
  <si>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</si>
  <si>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</si>
  <si>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</si>
  <si>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</si>
  <si>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</si>
  <si>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</si>
  <si>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</si>
  <si>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</si>
  <si>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</si>
  <si>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</si>
  <si>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</si>
  <si>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</si>
  <si>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</si>
  <si>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</si>
  <si>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</si>
  <si>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</si>
  <si>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</si>
  <si>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</si>
  <si>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</si>
  <si>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</si>
  <si>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</si>
  <si>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</si>
  <si>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</si>
  <si>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</si>
  <si>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</si>
  <si>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</si>
  <si>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</si>
  <si>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</si>
  <si>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</si>
  <si>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</si>
  <si>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</si>
  <si>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</si>
  <si>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</si>
  <si>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</si>
  <si>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</si>
  <si>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</si>
  <si>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</si>
  <si>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</si>
  <si>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</si>
  <si>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</si>
  <si>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</si>
  <si>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</si>
  <si>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</si>
  <si>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</si>
  <si>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</si>
  <si>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</si>
  <si>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</si>
  <si>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</si>
  <si>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</si>
  <si>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</si>
  <si>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</si>
  <si>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</si>
  <si>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</si>
  <si>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</si>
  <si>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</si>
  <si>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</si>
  <si>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</si>
  <si>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</si>
  <si>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</si>
  <si>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</si>
  <si>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</si>
  <si>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</si>
  <si>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</si>
  <si>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</si>
  <si>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</si>
  <si>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</si>
  <si>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</si>
  <si>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</si>
  <si>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</si>
  <si>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</si>
  <si>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</si>
  <si>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</si>
  <si>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</si>
  <si>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</si>
  <si>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</si>
  <si>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</si>
  <si>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</si>
  <si>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</si>
  <si>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</si>
  <si>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</si>
  <si>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</si>
  <si>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</si>
  <si>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</si>
  <si>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</si>
  <si>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</si>
  <si>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</si>
  <si>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</si>
  <si>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</si>
  <si>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</si>
  <si>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</si>
  <si>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</si>
  <si>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</si>
  <si>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</si>
  <si>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</si>
  <si>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</si>
  <si>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</si>
  <si>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</si>
  <si>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</si>
  <si>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</si>
  <si>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</si>
  <si>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</si>
  <si>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</si>
  <si>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</si>
  <si>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</si>
  <si>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</si>
  <si>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</si>
  <si>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</si>
  <si>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</si>
  <si>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</si>
  <si>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</si>
  <si>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</si>
  <si>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</si>
  <si>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</si>
  <si>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</si>
  <si>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</si>
  <si>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</si>
  <si>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</si>
  <si>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</si>
  <si>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</si>
  <si>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</si>
  <si>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</si>
  <si>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</si>
  <si>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</si>
  <si>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</si>
  <si>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</si>
  <si>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</si>
  <si>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</si>
  <si>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</si>
  <si>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</si>
  <si>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</si>
  <si>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</si>
  <si>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</si>
  <si>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</si>
  <si>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</si>
  <si>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</si>
  <si>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</si>
  <si>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</si>
  <si>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</si>
  <si>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</si>
  <si>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</si>
  <si>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</si>
  <si>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</si>
  <si>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</si>
  <si>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</si>
  <si>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</si>
  <si>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</si>
  <si>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</si>
  <si>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</si>
  <si>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</si>
  <si>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</si>
  <si>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</si>
  <si>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</si>
  <si>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</si>
  <si>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</si>
  <si>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</si>
  <si>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</si>
  <si>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</si>
  <si>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</si>
  <si>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</si>
  <si>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</si>
  <si>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</si>
  <si>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</si>
  <si>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</si>
  <si>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</si>
  <si>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</si>
  <si>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</si>
  <si>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</si>
  <si>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</si>
  <si>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</si>
  <si>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</si>
  <si>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</si>
  <si>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</si>
  <si>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</si>
  <si>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</si>
  <si>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</si>
  <si>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</si>
  <si>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</si>
  <si>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</si>
  <si>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</si>
  <si>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</si>
  <si>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</si>
  <si>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</si>
  <si>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</si>
  <si>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</si>
  <si>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</si>
  <si>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</si>
  <si>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</si>
  <si>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</si>
  <si>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</si>
  <si>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</si>
  <si>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</si>
  <si>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</si>
  <si>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</si>
  <si>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</si>
  <si>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</si>
  <si>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</si>
  <si>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</si>
  <si>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</si>
  <si>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</si>
  <si>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</si>
  <si>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</si>
  <si>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</si>
  <si>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</si>
  <si>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</si>
  <si>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</si>
  <si>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</si>
  <si>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</si>
  <si>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</si>
  <si>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</si>
  <si>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</si>
  <si>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</si>
  <si>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</si>
  <si>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</si>
  <si>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</si>
  <si>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</si>
  <si>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</si>
  <si>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</si>
  <si>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</si>
  <si>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</si>
  <si>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</si>
  <si>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</si>
  <si>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</si>
  <si>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</si>
  <si>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</si>
  <si>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</si>
  <si>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</si>
  <si>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</si>
  <si>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</si>
  <si>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</si>
  <si>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</si>
  <si>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</si>
  <si>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</si>
  <si>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</si>
  <si>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</si>
  <si>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</si>
  <si>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</si>
  <si>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</si>
  <si>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</si>
  <si>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</si>
  <si>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</si>
  <si>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</si>
  <si>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</si>
  <si>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</si>
  <si>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</si>
  <si>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</si>
  <si>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</si>
  <si>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</si>
  <si>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</si>
  <si>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</si>
  <si>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</si>
  <si>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</si>
  <si>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</si>
  <si>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</si>
  <si>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</si>
  <si>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</si>
  <si>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</si>
  <si>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</si>
  <si>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</si>
  <si>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</si>
  <si>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</si>
  <si>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</si>
  <si>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</si>
  <si>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</si>
  <si>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</si>
  <si>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</si>
  <si>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</si>
  <si>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</si>
  <si>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</si>
  <si>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</si>
  <si>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</si>
  <si>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</si>
  <si>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</si>
  <si>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</si>
  <si>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</si>
  <si>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</si>
  <si>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</si>
  <si>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</si>
  <si>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</si>
  <si>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</si>
  <si>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</si>
  <si>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</si>
  <si>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</si>
  <si>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</si>
  <si>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</si>
  <si>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</si>
  <si>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</si>
  <si>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</si>
  <si>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</si>
  <si>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</si>
  <si>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</si>
  <si>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</si>
  <si>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</si>
  <si>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</si>
  <si>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</si>
  <si>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</si>
  <si>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</si>
  <si>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</si>
  <si>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</si>
  <si>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</si>
  <si>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</si>
  <si>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</si>
  <si>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</si>
  <si>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</si>
  <si>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</si>
  <si>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</si>
  <si>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</si>
  <si>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</si>
  <si>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</si>
  <si>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</si>
  <si>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</si>
  <si>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</si>
  <si>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</si>
  <si>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</si>
  <si>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</si>
  <si>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</si>
  <si>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</si>
  <si>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</si>
  <si>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</si>
  <si>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</si>
  <si>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</si>
  <si>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</si>
  <si>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</si>
  <si>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</si>
  <si>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</si>
  <si>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</si>
  <si>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</si>
  <si>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</si>
  <si>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</si>
  <si>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</si>
  <si>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</si>
  <si>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</si>
  <si>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</si>
  <si>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</si>
  <si>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</si>
  <si>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</si>
  <si>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</si>
  <si>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</si>
  <si>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</si>
  <si>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</si>
  <si>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</si>
  <si>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</si>
  <si>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</si>
  <si>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</si>
  <si>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</si>
  <si>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</si>
  <si>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</si>
  <si>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</si>
  <si>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</si>
  <si>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</si>
  <si>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</si>
  <si>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</si>
  <si>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</si>
  <si>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</si>
  <si>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</si>
  <si>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</si>
  <si>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</si>
  <si>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</si>
  <si>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</si>
  <si>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</si>
  <si>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</si>
  <si>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</si>
  <si>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</si>
  <si>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</si>
  <si>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</si>
  <si>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</si>
  <si>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</si>
  <si>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</si>
  <si>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</si>
  <si>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</si>
  <si>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</si>
  <si>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</si>
  <si>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</si>
  <si>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</si>
  <si>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</si>
  <si>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</si>
  <si>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</si>
  <si>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</si>
  <si>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</si>
  <si>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</si>
  <si>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</si>
  <si>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</si>
  <si>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</si>
  <si>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</si>
  <si>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</si>
  <si>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</si>
  <si>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</si>
  <si>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</si>
  <si>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</si>
  <si>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</si>
  <si>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</si>
  <si>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</si>
  <si>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</si>
  <si>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</si>
  <si>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</si>
  <si>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</si>
  <si>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</si>
  <si>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</si>
  <si>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</si>
  <si>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</si>
  <si>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</si>
  <si>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</si>
  <si>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</si>
  <si>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</si>
  <si>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</si>
  <si>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</si>
  <si>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</si>
  <si>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</si>
  <si>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</si>
  <si>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</si>
  <si>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</si>
  <si>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</si>
  <si>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</si>
  <si>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</si>
  <si>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</si>
  <si>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</si>
  <si>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</si>
  <si>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</si>
  <si>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</si>
  <si>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</si>
  <si>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</si>
  <si>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</si>
  <si>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</si>
  <si>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</si>
  <si>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</si>
  <si>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</si>
  <si>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</si>
  <si>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</si>
  <si>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</si>
  <si>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</si>
  <si>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</si>
  <si>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</si>
  <si>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</si>
  <si>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</si>
  <si>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</si>
  <si>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</si>
  <si>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</si>
  <si>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</si>
  <si>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</si>
  <si>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</si>
  <si>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</si>
  <si>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</si>
  <si>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</si>
  <si>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</si>
  <si>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</si>
  <si>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</si>
  <si>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</si>
  <si>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</si>
  <si>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</si>
  <si>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</si>
  <si>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</si>
  <si>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</si>
  <si>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</si>
  <si>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</si>
  <si>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</si>
  <si>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</si>
  <si>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</si>
  <si>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</si>
  <si>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</si>
  <si>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</si>
  <si>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</si>
  <si>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</si>
  <si>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</si>
  <si>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</si>
  <si>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</si>
  <si>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</si>
  <si>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</si>
  <si>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</si>
  <si>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</si>
  <si>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</si>
  <si>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</si>
  <si>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</si>
  <si>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</si>
  <si>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</si>
  <si>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</si>
  <si>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</si>
  <si>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</si>
  <si>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</si>
  <si>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</si>
  <si>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</si>
  <si>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</si>
  <si>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</si>
  <si>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</si>
  <si>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</si>
  <si>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</si>
  <si>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</si>
  <si>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</si>
  <si>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</si>
  <si>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</si>
  <si>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</si>
  <si>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</si>
  <si>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</si>
  <si>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</si>
  <si>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</si>
  <si>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</si>
  <si>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</si>
  <si>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</si>
  <si>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</si>
  <si>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</si>
  <si>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</si>
  <si>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</si>
  <si>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</si>
  <si>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</si>
  <si>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</si>
  <si>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</si>
  <si>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</si>
  <si>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</si>
  <si>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</si>
  <si>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</si>
  <si>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</si>
  <si>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</si>
  <si>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</si>
  <si>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</si>
  <si>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</si>
  <si>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</si>
  <si>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</si>
  <si>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</si>
  <si>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</si>
  <si>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</si>
  <si>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</si>
  <si>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</si>
  <si>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</si>
  <si>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</si>
  <si>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</si>
  <si>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</si>
  <si>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</si>
  <si>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</si>
  <si>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</si>
  <si>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</si>
  <si>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</si>
  <si>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</si>
  <si>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</si>
  <si>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</si>
  <si>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</si>
  <si>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</si>
  <si>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</si>
  <si>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</si>
  <si>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</si>
  <si>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</si>
  <si>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</si>
  <si>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</si>
  <si>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</si>
  <si>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</si>
  <si>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</si>
  <si>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</si>
  <si>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</si>
  <si>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</si>
  <si>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</si>
  <si>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</si>
  <si>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</si>
  <si>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</si>
  <si>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</si>
  <si>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</si>
  <si>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</si>
  <si>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</si>
  <si>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</si>
  <si>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</si>
  <si>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</si>
  <si>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</si>
  <si>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</si>
  <si>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</si>
  <si>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</si>
  <si>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</si>
  <si>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</si>
  <si>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</si>
  <si>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</si>
  <si>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</si>
  <si>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</si>
  <si>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</si>
  <si>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</si>
  <si>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</si>
  <si>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</si>
  <si>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</si>
  <si>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</si>
  <si>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</si>
  <si>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</si>
  <si>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</si>
  <si>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</si>
  <si>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</si>
  <si>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</si>
  <si>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</si>
  <si>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</si>
  <si>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</si>
  <si>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</si>
  <si>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</si>
  <si>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</si>
  <si>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</si>
  <si>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</si>
  <si>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</si>
  <si>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</si>
  <si>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</si>
  <si>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</si>
  <si>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</si>
  <si>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</si>
  <si>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</si>
  <si>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</si>
  <si>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</si>
  <si>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</si>
  <si>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</si>
  <si>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</si>
  <si>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</si>
  <si>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</si>
  <si>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</si>
  <si>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</si>
  <si>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</si>
  <si>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</si>
  <si>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</si>
  <si>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</si>
  <si>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</si>
  <si>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</si>
  <si>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</si>
  <si>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</si>
  <si>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</si>
  <si>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</si>
  <si>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</si>
  <si>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</si>
  <si>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</si>
  <si>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</si>
  <si>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</si>
  <si>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</si>
  <si>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</si>
  <si>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</si>
  <si>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</si>
  <si>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</si>
  <si>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</si>
  <si>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</si>
  <si>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</si>
  <si>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</si>
  <si>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</si>
  <si>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</si>
  <si>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</si>
  <si>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</si>
  <si>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</si>
  <si>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</si>
  <si>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</si>
  <si>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</si>
  <si>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</si>
  <si>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</si>
  <si>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</si>
  <si>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</si>
  <si>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</si>
  <si>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</si>
  <si>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</si>
  <si>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</si>
  <si>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</si>
  <si>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</si>
  <si>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</si>
  <si>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</si>
  <si>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</si>
  <si>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</si>
  <si>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</si>
  <si>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</si>
  <si>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</si>
  <si>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</si>
  <si>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</si>
  <si>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</si>
  <si>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</si>
  <si>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</si>
  <si>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</si>
  <si>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</si>
  <si>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</si>
  <si>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</si>
  <si>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</si>
  <si>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</si>
  <si>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</si>
  <si>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</si>
  <si>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</si>
  <si>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</si>
  <si>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</si>
  <si>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</si>
  <si>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</si>
  <si>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</si>
  <si>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</si>
  <si>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</si>
  <si>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</si>
  <si>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</si>
  <si>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</si>
  <si>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</si>
  <si>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</si>
  <si>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</si>
  <si>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</si>
  <si>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</si>
  <si>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</si>
  <si>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</si>
  <si>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</si>
  <si>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</si>
  <si>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</si>
  <si>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</si>
  <si>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</si>
  <si>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</si>
  <si>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</si>
  <si>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</si>
  <si>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</si>
  <si>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</si>
  <si>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</si>
  <si>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</si>
  <si>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</si>
  <si>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</si>
  <si>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</si>
  <si>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</si>
  <si>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</si>
  <si>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</si>
  <si>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</si>
  <si>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</si>
  <si>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</si>
  <si>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</si>
  <si>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</si>
  <si>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</si>
  <si>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</si>
  <si>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</si>
  <si>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</si>
  <si>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</si>
  <si>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</si>
  <si>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</si>
  <si>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</si>
  <si>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</si>
  <si>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</si>
  <si>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</si>
  <si>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</si>
  <si>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</si>
  <si>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</si>
  <si>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</si>
  <si>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</si>
  <si>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</si>
  <si>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</si>
  <si>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</si>
  <si>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</si>
  <si>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</si>
  <si>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</si>
  <si>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</si>
  <si>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</si>
  <si>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</si>
  <si>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</si>
  <si>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</si>
  <si>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</si>
  <si>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</si>
  <si>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</si>
  <si>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</si>
  <si>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</si>
  <si>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</si>
  <si>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</si>
  <si>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</si>
  <si>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</si>
  <si>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</si>
  <si>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</si>
  <si>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</si>
  <si>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</si>
  <si>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</si>
  <si>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</si>
  <si>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</si>
  <si>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</si>
  <si>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</si>
  <si>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</si>
  <si>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</si>
  <si>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</si>
  <si>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</si>
  <si>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</si>
  <si>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</si>
  <si>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</si>
  <si>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</si>
  <si>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</si>
  <si>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</si>
  <si>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</si>
  <si>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</si>
  <si>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</si>
  <si>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</si>
  <si>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</si>
  <si>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</si>
  <si>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</si>
  <si>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</si>
  <si>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</si>
  <si>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</si>
  <si>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</si>
  <si>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</si>
  <si>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</si>
  <si>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</si>
  <si>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</si>
  <si>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</si>
  <si>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</si>
  <si>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</si>
  <si>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</si>
  <si>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</si>
  <si>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</si>
  <si>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</si>
  <si>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</si>
  <si>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</si>
  <si>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</si>
  <si>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</si>
  <si>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</si>
  <si>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</si>
  <si>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</si>
  <si>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</si>
  <si>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</si>
  <si>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</si>
  <si>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</si>
  <si>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</si>
  <si>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</si>
  <si>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</si>
  <si>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</si>
  <si>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</si>
  <si>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</si>
  <si>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</si>
  <si>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</si>
  <si>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</si>
  <si>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</si>
  <si>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</si>
  <si>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</si>
  <si>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</si>
  <si>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</si>
  <si>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</si>
  <si>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</si>
  <si>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</si>
  <si>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</si>
  <si>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</si>
  <si>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</si>
  <si>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</si>
  <si>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</si>
  <si>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</si>
  <si>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</si>
  <si>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</si>
  <si>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</si>
  <si>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</si>
  <si>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</si>
  <si>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</si>
  <si>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</si>
  <si>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</si>
  <si>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</si>
  <si>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</si>
  <si>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</si>
  <si>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</si>
  <si>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</si>
  <si>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</si>
  <si>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</si>
  <si>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</si>
  <si>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</si>
  <si>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</si>
  <si>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</si>
  <si>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</si>
  <si>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</si>
  <si>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</si>
  <si>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</si>
  <si>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</si>
  <si>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</si>
  <si>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</si>
  <si>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</si>
  <si>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</si>
  <si>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</si>
  <si>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</si>
  <si>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</si>
  <si>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</si>
  <si>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</si>
  <si>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</si>
  <si>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</si>
  <si>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</si>
  <si>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</si>
  <si>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</si>
  <si>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</si>
  <si>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</si>
  <si>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</si>
  <si>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</si>
  <si>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</si>
  <si>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</si>
  <si>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</si>
  <si>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</si>
  <si>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</si>
  <si>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</si>
  <si>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</si>
  <si>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</si>
  <si>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</si>
  <si>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</si>
  <si>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</si>
  <si>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</si>
  <si>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</si>
  <si>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</si>
  <si>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</si>
  <si>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</si>
  <si>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</si>
  <si>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</si>
  <si>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</si>
  <si>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</si>
  <si>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</si>
  <si>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</si>
  <si>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</si>
  <si>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</si>
  <si>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</si>
  <si>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</si>
  <si>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</si>
  <si>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</si>
  <si>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</si>
  <si>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</si>
  <si>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</si>
  <si>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</si>
  <si>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</si>
  <si>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</si>
  <si>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</si>
  <si>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</si>
  <si>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</si>
  <si>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</si>
  <si>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</si>
  <si>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</si>
  <si>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</si>
  <si>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</si>
  <si>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</si>
  <si>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</si>
  <si>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</si>
  <si>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</si>
  <si>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</si>
  <si>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</si>
  <si>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</si>
  <si>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</si>
  <si>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</si>
  <si>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</si>
  <si>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</si>
  <si>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</si>
  <si>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</si>
  <si>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</si>
  <si>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</si>
  <si>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</si>
  <si>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</si>
  <si>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</si>
  <si>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</si>
  <si>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</si>
  <si>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</si>
  <si>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</si>
  <si>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</si>
  <si>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</si>
  <si>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</si>
  <si>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</si>
  <si>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</si>
  <si>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</si>
  <si>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</si>
  <si>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</si>
  <si>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</si>
  <si>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</si>
  <si>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</si>
  <si>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</si>
  <si>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</si>
  <si>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</si>
  <si>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</si>
  <si>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</si>
  <si>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</si>
  <si>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</si>
  <si>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</si>
  <si>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</si>
  <si>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</si>
  <si>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</si>
  <si>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</si>
  <si>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</si>
  <si>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</si>
  <si>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</si>
  <si>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</si>
  <si>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</si>
  <si>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</si>
  <si>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</si>
  <si>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</si>
  <si>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</si>
  <si>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</si>
  <si>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</si>
  <si>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</si>
  <si>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</si>
  <si>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</si>
  <si>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</si>
  <si>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</si>
  <si>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</si>
  <si>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</si>
  <si>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</si>
  <si>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</si>
  <si>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</si>
  <si>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</si>
  <si>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</si>
  <si>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</si>
  <si>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</si>
  <si>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</si>
  <si>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</si>
  <si>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</si>
  <si>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</si>
  <si>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</si>
  <si>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</si>
  <si>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</si>
  <si>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</si>
  <si>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</si>
  <si>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</si>
  <si>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</si>
  <si>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</si>
  <si>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</si>
  <si>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</si>
  <si>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</si>
  <si>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</si>
  <si>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</si>
  <si>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</si>
  <si>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</si>
  <si>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</si>
  <si>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</si>
  <si>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</si>
  <si>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</si>
  <si>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</si>
  <si>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</si>
  <si>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</si>
  <si>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</si>
  <si>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</si>
  <si>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</si>
  <si>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</si>
  <si>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</si>
  <si>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</si>
  <si>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</si>
  <si>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</si>
  <si>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</si>
  <si>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</si>
  <si>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</si>
  <si>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</si>
  <si>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</si>
  <si>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</si>
  <si>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</si>
  <si>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</si>
  <si>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</si>
  <si>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</si>
  <si>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</si>
  <si>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</si>
  <si>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</si>
  <si>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</si>
  <si>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</si>
  <si>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</si>
  <si>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</si>
  <si>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</si>
  <si>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</si>
  <si>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</si>
  <si>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</si>
  <si>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</si>
  <si>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</si>
  <si>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</si>
  <si>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</si>
  <si>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</si>
  <si>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</si>
  <si>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</si>
  <si>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</si>
  <si>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</si>
  <si>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</si>
  <si>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</si>
  <si>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</si>
  <si>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</si>
  <si>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</si>
  <si>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</si>
  <si>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</si>
  <si>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</si>
  <si>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</si>
  <si>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</si>
  <si>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</si>
  <si>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</si>
  <si>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</si>
  <si>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</si>
  <si>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</si>
  <si>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</si>
  <si>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</si>
  <si>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</si>
  <si>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</si>
  <si>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</si>
  <si>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</si>
  <si>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</si>
  <si>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</si>
  <si>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</si>
  <si>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</si>
  <si>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</si>
  <si>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</si>
  <si>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</si>
  <si>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</si>
  <si>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</si>
  <si>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</si>
  <si>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</si>
  <si>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</si>
  <si>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</si>
  <si>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</si>
  <si>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</si>
  <si>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</si>
  <si>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</si>
  <si>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</si>
  <si>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</si>
  <si>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</si>
  <si>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</si>
  <si>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</si>
  <si>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</si>
  <si>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</si>
  <si>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</si>
  <si>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</si>
  <si>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</si>
  <si>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</si>
  <si>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</si>
  <si>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</si>
  <si>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</si>
  <si>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</si>
  <si>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</si>
  <si>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</si>
  <si>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</si>
  <si>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</si>
  <si>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</si>
  <si>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</si>
  <si>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</si>
  <si>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</si>
  <si>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</si>
  <si>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</si>
  <si>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</si>
  <si>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</si>
  <si>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</si>
  <si>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</si>
  <si>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</si>
  <si>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</si>
  <si>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</si>
  <si>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</si>
  <si>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</si>
  <si>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</si>
  <si>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</si>
  <si>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</si>
  <si>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</si>
  <si>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</si>
  <si>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</si>
  <si>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</si>
  <si>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</si>
  <si>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</si>
  <si>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</si>
  <si>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</si>
  <si>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</si>
  <si>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</si>
  <si>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</si>
  <si>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</si>
  <si>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GFS Framework for EITI Reporting</t>
  </si>
  <si>
    <t>&lt; number &gt;</t>
  </si>
  <si>
    <t>What is GFS?</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</si>
  <si>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</si>
  <si>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</si>
  <si>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</si>
  <si>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</si>
  <si>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</si>
  <si>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</si>
  <si>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</si>
  <si>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</si>
  <si>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</si>
  <si>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</si>
  <si>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</si>
  <si>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</si>
  <si>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</si>
  <si>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</si>
  <si>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</si>
  <si>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</si>
  <si>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</si>
  <si>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</si>
  <si>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</si>
  <si>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Oil, Gas, Condensates</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</si>
  <si>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</si>
  <si>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</si>
  <si>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</si>
  <si>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</si>
  <si>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</si>
  <si>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</si>
  <si>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</si>
  <si>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</si>
  <si>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</si>
  <si>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</si>
  <si>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</si>
  <si>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</si>
  <si>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</si>
  <si>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</si>
  <si>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</si>
  <si>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</si>
  <si>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</si>
  <si>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</si>
  <si>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</si>
  <si>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</si>
  <si>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</si>
  <si>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</si>
  <si>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</si>
  <si>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</si>
  <si>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</si>
  <si>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</si>
  <si>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</si>
  <si>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</si>
  <si>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</si>
  <si>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</si>
  <si>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</si>
  <si>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</si>
  <si>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</si>
  <si>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</si>
  <si>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</si>
  <si>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</si>
  <si>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</si>
  <si>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</si>
  <si>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</si>
  <si>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</si>
  <si>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</si>
  <si>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</si>
  <si>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</si>
  <si>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</si>
  <si>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</si>
  <si>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</si>
  <si>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</si>
  <si>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</si>
  <si>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</si>
  <si>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</si>
  <si>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</si>
  <si>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</si>
  <si>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</si>
  <si>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</si>
  <si>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</si>
  <si>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</si>
  <si>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</si>
  <si>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</si>
  <si>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</si>
  <si>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</si>
  <si>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</si>
  <si>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</si>
  <si>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</si>
  <si>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</si>
  <si>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</si>
  <si>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</si>
  <si>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</si>
  <si>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</si>
  <si>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</si>
  <si>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</si>
  <si>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</si>
  <si>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</si>
  <si>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</si>
  <si>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</si>
  <si>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</si>
  <si>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</si>
  <si>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</si>
  <si>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</si>
  <si>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</si>
  <si>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</si>
  <si>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</si>
  <si>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</si>
  <si>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</si>
  <si>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</si>
  <si>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</si>
  <si>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</si>
  <si>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</si>
  <si>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</si>
  <si>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</si>
  <si>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</si>
  <si>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</si>
  <si>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</si>
  <si>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</si>
  <si>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</si>
  <si>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</si>
  <si>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</si>
  <si>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</si>
  <si>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</si>
  <si>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</si>
  <si>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</si>
  <si>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</si>
  <si>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</si>
  <si>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</si>
  <si>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</si>
  <si>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</si>
  <si>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</si>
  <si>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</si>
  <si>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</si>
  <si>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</si>
  <si>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</si>
  <si>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</si>
  <si>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</si>
  <si>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</si>
  <si>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</si>
  <si>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</si>
  <si>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</si>
  <si>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</si>
  <si>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</si>
  <si>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</si>
  <si>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</si>
  <si>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</si>
  <si>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</si>
  <si>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</si>
  <si>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</si>
  <si>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</si>
  <si>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</si>
  <si>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</si>
  <si>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</si>
  <si>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</si>
  <si>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</si>
  <si>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</si>
  <si>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</si>
  <si>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</si>
  <si>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</si>
  <si>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</si>
  <si>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</si>
  <si>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</si>
  <si>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</si>
  <si>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</si>
  <si>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</si>
  <si>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</si>
  <si>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</si>
  <si>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</si>
  <si>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</si>
  <si>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</si>
  <si>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</si>
  <si>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</si>
  <si>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</si>
  <si>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</si>
  <si>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</si>
  <si>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</si>
  <si>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</si>
  <si>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</si>
  <si>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</si>
  <si>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</si>
  <si>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</si>
  <si>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</si>
  <si>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</si>
  <si>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</si>
  <si>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</si>
  <si>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</si>
  <si>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</si>
  <si>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</si>
  <si>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</si>
  <si>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</si>
  <si>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</si>
  <si>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</si>
  <si>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</si>
  <si>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</si>
  <si>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</si>
  <si>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</si>
  <si>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</si>
  <si>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</si>
  <si>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</si>
  <si>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</si>
  <si>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</si>
  <si>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</si>
  <si>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</si>
  <si>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</si>
  <si>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</si>
  <si>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</si>
  <si>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</si>
  <si>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</si>
  <si>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</si>
  <si>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</si>
  <si>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</si>
  <si>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</si>
  <si>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</si>
  <si>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</si>
  <si>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</si>
  <si>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</si>
  <si>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</si>
  <si>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</si>
  <si>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</si>
  <si>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</si>
  <si>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</si>
  <si>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</si>
  <si>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</si>
  <si>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</si>
  <si>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</si>
  <si>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</si>
  <si>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</si>
  <si>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</si>
  <si>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</si>
  <si>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</si>
  <si>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</si>
  <si>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</si>
  <si>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</si>
  <si>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</si>
  <si>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</si>
  <si>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</si>
  <si>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</si>
  <si>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</si>
  <si>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</si>
  <si>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</si>
  <si>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</si>
  <si>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</si>
  <si>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</si>
  <si>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</si>
  <si>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</si>
  <si>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</si>
  <si>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</si>
  <si>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</si>
  <si>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</si>
  <si>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</si>
  <si>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</si>
  <si>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</si>
  <si>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</si>
  <si>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</si>
  <si>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</si>
  <si>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</si>
  <si>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</si>
  <si>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</si>
  <si>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</si>
  <si>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</si>
  <si>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</si>
  <si>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</si>
  <si>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</si>
  <si>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</si>
  <si>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</si>
  <si>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</si>
  <si>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</si>
  <si>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</si>
  <si>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</si>
  <si>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</si>
  <si>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</si>
  <si>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</si>
  <si>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</si>
  <si>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</si>
  <si>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</si>
  <si>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</si>
  <si>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</si>
  <si>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</si>
  <si>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</si>
  <si>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</si>
  <si>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</si>
  <si>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</si>
  <si>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</si>
  <si>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</si>
  <si>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</si>
  <si>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</si>
  <si>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</si>
  <si>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</si>
  <si>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</si>
  <si>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</si>
  <si>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</si>
  <si>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</si>
  <si>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</si>
  <si>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</si>
  <si>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</si>
  <si>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</si>
  <si>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</si>
  <si>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</si>
  <si>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</si>
  <si>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</si>
  <si>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</si>
  <si>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</si>
  <si>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</si>
  <si>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</si>
  <si>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</si>
  <si>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</si>
  <si>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</si>
  <si>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</si>
  <si>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</si>
  <si>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</si>
  <si>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</si>
  <si>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</si>
  <si>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</si>
  <si>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</si>
  <si>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</si>
  <si>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</si>
  <si>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</si>
  <si>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</si>
  <si>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</si>
  <si>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</si>
  <si>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</si>
  <si>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</si>
  <si>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</si>
  <si>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</si>
  <si>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</si>
  <si>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</si>
  <si>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</si>
  <si>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</si>
  <si>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</si>
  <si>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</si>
  <si>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</si>
  <si>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</si>
  <si>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</si>
  <si>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</si>
  <si>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</si>
  <si>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</si>
  <si>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</si>
  <si>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</si>
  <si>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</si>
  <si>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</si>
  <si>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</si>
  <si>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</si>
  <si>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</si>
  <si>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</si>
  <si>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</si>
  <si>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</si>
  <si>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</si>
  <si>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</si>
  <si>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</si>
  <si>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</si>
  <si>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</si>
  <si>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</si>
  <si>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</si>
  <si>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</si>
  <si>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</si>
  <si>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</si>
  <si>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</si>
  <si>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</si>
  <si>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</si>
  <si>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</si>
  <si>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</si>
  <si>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</si>
  <si>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</si>
  <si>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</si>
  <si>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</si>
  <si>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</si>
  <si>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</si>
  <si>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</si>
  <si>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</si>
  <si>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</si>
  <si>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</si>
  <si>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</si>
  <si>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</si>
  <si>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</si>
  <si>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</si>
  <si>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</si>
  <si>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</si>
  <si>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</si>
  <si>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</si>
  <si>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</si>
  <si>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</si>
  <si>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</si>
  <si>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</si>
  <si>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</si>
  <si>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</si>
  <si>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</si>
  <si>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</si>
  <si>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</si>
  <si>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</si>
  <si>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</si>
  <si>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</si>
  <si>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</si>
  <si>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</si>
  <si>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</si>
  <si>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</si>
  <si>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BDO</t>
  </si>
  <si>
    <t>https://eiti.org/sites/default/files/2023-01/EITI-SURINAME-REPORT-FINAL-Report-FY2018-2019-2020-SIGNED-RF_22.12.2022-1.pdf</t>
  </si>
  <si>
    <t>The EITI data disclosed in this report was collected from different sources</t>
  </si>
  <si>
    <t xml:space="preserve">Not applicable </t>
  </si>
  <si>
    <t>32,289 </t>
  </si>
  <si>
    <t>At time of publishing SEITI Report</t>
  </si>
  <si>
    <t>https://www.cbvs.sr/slider/128-statistieken/gemiddelde-maandkoersen</t>
  </si>
  <si>
    <t>https://belastingdienst.sr/wetten/</t>
  </si>
  <si>
    <t>https://www.dna.sr/wetgeving/</t>
  </si>
  <si>
    <t xml:space="preserve">Various websites from ministries </t>
  </si>
  <si>
    <t xml:space="preserve">3.5. Disclosure of licenses and contracts (EITI requirement 2.4) </t>
  </si>
  <si>
    <t xml:space="preserve">3.13. Beneficial ownership (EITI Requirement 2.5) </t>
  </si>
  <si>
    <t xml:space="preserve">3.6. State participation (EITI Requirement 2.6) </t>
  </si>
  <si>
    <t xml:space="preserve">https://www.staatsolie.com/en/media-center/  </t>
  </si>
  <si>
    <t xml:space="preserve">3.1. Overview of the extractives industries including 
prospecting activities (EITI Requirement 3.1) </t>
  </si>
  <si>
    <t xml:space="preserve">3.18. Production data in the extractive sector (EITI 
Requirement 3.2) </t>
  </si>
  <si>
    <t>Barrels</t>
  </si>
  <si>
    <t>3.7. In-Kind payment (EITI Requirement 4.2)</t>
  </si>
  <si>
    <t xml:space="preserve">3.7.1 In-Kind payment in the Mining sector  </t>
  </si>
  <si>
    <t>3.7.2 In-Kind payment in the Oil and Gas sector</t>
  </si>
  <si>
    <t xml:space="preserve">3.8. Infrastructure provision and barter arrangements in the Extractive Sector (EITI Requirement 4.3) </t>
  </si>
  <si>
    <t>3.9. Transport of minerals (EITI Requirement 4.4)</t>
  </si>
  <si>
    <t xml:space="preserve">3.10. Subnational payments </t>
  </si>
  <si>
    <t xml:space="preserve">3.14. Collection and Distribution of Extractive Revenues (EITI 
Requirement 5.1) </t>
  </si>
  <si>
    <t>4.2.5. Subnational transfers (Requirement 5.2)</t>
  </si>
  <si>
    <t xml:space="preserve">4.2.6. Quasi-fiscal expenditure (Requirement 6.2) </t>
  </si>
  <si>
    <t>3.3. Contract and license allocations</t>
  </si>
  <si>
    <t>Annex 1: List of active mining licenses</t>
  </si>
  <si>
    <t>Annex 1: List of active mining licenses 
&amp; https://www.staatsolie.com/en/staatsolie-hydrocarbon-institute/overview-pscs-1957-now/</t>
  </si>
  <si>
    <t>https://www.staatsolie.com/en/staatsolie-hydrocarbon-institute/overview-pscs-1957-now/</t>
  </si>
  <si>
    <t>Section 3.3.1.(b) Mining contracts of the EITI Report
https://geologymining-sr.maps.arcgis.com/home/index.html</t>
  </si>
  <si>
    <t>Annex 2: Beneficial ownership 
&amp;
Annex 3: Legal ownership</t>
  </si>
  <si>
    <t>https://www.planningofficesuriname.com/ &amp; https://www.cbvs.sr/
&amp;
https://statistics--suriname-org.translate.goog/wp-content/uploads/2022/07/Import-Export-Re-export-Totale-Exporten-en-handelsbalans-2017-2020-EG.xls?_x_tr_sl=nl&amp;_x_tr_tl=en&amp;_x_tr_hl=en&amp;_x_tr_pto=sc</t>
  </si>
  <si>
    <t>5.2.1.(b) Reconciliation by revenue stream</t>
  </si>
  <si>
    <t>4.	Defining the reconciliation scope</t>
  </si>
  <si>
    <t>3.6. State participation (EITI Requirement 2.6)
&amp;
5.2.1.(b) Reconciliation by revenue stream</t>
  </si>
  <si>
    <t>5.2.	Revenues collected from in-scope companies</t>
  </si>
  <si>
    <t>1.5.	Completeness and Reliability of Data</t>
  </si>
  <si>
    <t xml:space="preserve">3.16.2	 Government Agencies </t>
  </si>
  <si>
    <t>Annex 4: Data submission and reliability 2018, 2019 and 2020</t>
  </si>
  <si>
    <t xml:space="preserve">3.12. Social expenditure (EITI Requirement 6.1)  &amp; 5.3.	Social and environmental expenditure disclosed by extractive entities (EITI Requirement 6.1) </t>
  </si>
  <si>
    <t xml:space="preserve"> 5.3.	Social and environmental expenditure disclosed by extractive entities (EITI Requirement 6.1) </t>
  </si>
  <si>
    <t>3.19.	Contribution of the extractive sector to the economy (EITI Requirement 6.3)</t>
  </si>
  <si>
    <t xml:space="preserve"> </t>
  </si>
  <si>
    <t>Kosmos Energy Suriname</t>
  </si>
  <si>
    <t>Tullow Oil Plc</t>
  </si>
  <si>
    <t>TotalEnergies EP Suriname B.V., Branch</t>
  </si>
  <si>
    <t>Capricorn Suriname B.V.</t>
  </si>
  <si>
    <t>Petronas Suriname Exploration &amp; production B.V.</t>
  </si>
  <si>
    <t>Challenger Energy Group Plc</t>
  </si>
  <si>
    <t>Staatsolie Maatschappij Suriname N.V.</t>
  </si>
  <si>
    <t>ExxonMobil Exploration and Production Suriname B.V.</t>
  </si>
  <si>
    <t>Private</t>
  </si>
  <si>
    <t>Ministry of Finance and Planning (MoFP)</t>
  </si>
  <si>
    <t xml:space="preserve"> Ministry of Natural Resources (MNR)</t>
  </si>
  <si>
    <t>Anapai-1(A)</t>
  </si>
  <si>
    <t>ANA-1(A)</t>
  </si>
  <si>
    <t>Kosmos Energy Suriname, Chevron Suriname Exploration Limited</t>
  </si>
  <si>
    <t xml:space="preserve">	Goliath-Voltzberg North-1</t>
  </si>
  <si>
    <t>GVN-1</t>
  </si>
  <si>
    <t>Tullow Oil Plc, Petroandina Resources Corporation N.V</t>
  </si>
  <si>
    <t>Araku-1</t>
  </si>
  <si>
    <t>ARA-1</t>
  </si>
  <si>
    <t>Maka Central-1</t>
  </si>
  <si>
    <t>MKC-1</t>
  </si>
  <si>
    <t>TotalEnergies EP Suriname B.V., Branch, APA Suriname 58 Corporation LDC</t>
  </si>
  <si>
    <t>Offshore 61</t>
  </si>
  <si>
    <t>61</t>
  </si>
  <si>
    <t>Offshore 48</t>
  </si>
  <si>
    <t>Roselle-1</t>
  </si>
  <si>
    <t>RS-1X</t>
  </si>
  <si>
    <t>Petronas Suriname Exploration &amp; production B.V. , ExxonMobil Exploration and Production Suriname B.V.</t>
  </si>
  <si>
    <t>Offshore 53</t>
  </si>
  <si>
    <t>53</t>
  </si>
  <si>
    <t>Petronas Suriname Exploration &amp; production B.V , APA Suriname Corporation LDC , Cepsa Suriname S.L.</t>
  </si>
  <si>
    <t>Weg naar Zee</t>
  </si>
  <si>
    <t xml:space="preserve">WnZ </t>
  </si>
  <si>
    <t>Offshore 5</t>
  </si>
  <si>
    <t>5</t>
  </si>
  <si>
    <t>Staatsolie Maatschappij Suriname N.V. , Chevron Suriname Exploration Limited , KE Suriname B.V. (Shell)</t>
  </si>
  <si>
    <t>Offshore 59</t>
  </si>
  <si>
    <t>9</t>
  </si>
  <si>
    <t>ExxonMobil Exploration and Production Suriname B.V. , Hess (Suriname II) Exploration Limited , Equinor Suriname B59 B.V.</t>
  </si>
  <si>
    <t>Income Tax</t>
  </si>
  <si>
    <t>Cash Dividends</t>
  </si>
  <si>
    <t>Wage Tax &amp; OP-premium (AOV)</t>
  </si>
  <si>
    <t>Royalty fees MoFP</t>
  </si>
  <si>
    <t>Other payments MoFP</t>
  </si>
  <si>
    <t xml:space="preserve">NYSE and LES </t>
  </si>
  <si>
    <t>David Dicker &amp; Robin Ferrier</t>
  </si>
  <si>
    <r>
      <t xml:space="preserve">david.dicker@bdo.co.uk
</t>
    </r>
    <r>
      <rPr>
        <sz val="10.5"/>
        <rFont val="Calibri"/>
        <family val="2"/>
      </rPr>
      <t>&amp;</t>
    </r>
    <r>
      <rPr>
        <u/>
        <sz val="10.5"/>
        <color theme="10"/>
        <rFont val="Calibri"/>
        <family val="2"/>
      </rPr>
      <t xml:space="preserve">
robin.ferrier@bdo.sr</t>
    </r>
  </si>
  <si>
    <t>PAYE and withholding taxes are not paid on behalf of companies and should therefore be excluded</t>
  </si>
  <si>
    <t xml:space="preserve">Revenue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</si>
</sst>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s>
  <fonts count="81"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2"/>
      <name val="Franklin Gothic Book"/>
      <family val="2"/>
    </font>
    <font>
      <sz val="18"/>
      <name val="Franklin Gothic Book"/>
      <family val="2"/>
    </font>
    <font>
      <b/>
      <i/>
      <u/>
      <sz val="14"/>
      <name val="Franklin Gothic Book"/>
      <family val="2"/>
    </font>
    <font>
      <i/>
      <u/>
      <sz val="14"/>
      <name val="Franklin Gothic Book"/>
      <family val="2"/>
    </font>
    <font>
      <u/>
      <sz val="10.5"/>
      <name val="Calibri"/>
      <family val="2"/>
    </font>
    <font>
      <i/>
      <sz val="11"/>
      <color theme="1"/>
      <name val="Franklin Gothic Book"/>
      <family val="2"/>
    </font>
    <font>
      <sz val="11"/>
      <color theme="1"/>
      <name val="Franklin Gothic Book"/>
      <family val="2"/>
    </font>
    <font>
      <sz val="10.5"/>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5">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5"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11">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3" borderId="34" xfId="3" applyFont="1" applyFill="1" applyBorder="1" applyAlignment="1">
      <alignment horizontal="left" vertical="center"/>
    </xf>
    <xf numFmtId="0" fontId="30" fillId="0" borderId="34"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39" xfId="3" applyFont="1" applyBorder="1" applyAlignment="1">
      <alignment horizontal="left" vertical="center"/>
    </xf>
    <xf numFmtId="0" fontId="43" fillId="0" borderId="39" xfId="3" applyFont="1" applyBorder="1" applyAlignment="1">
      <alignment horizontal="left" vertical="center"/>
    </xf>
    <xf numFmtId="0" fontId="34" fillId="0" borderId="39"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5" borderId="0" xfId="3" applyFont="1" applyFill="1" applyAlignment="1">
      <alignment horizontal="left" vertical="center"/>
    </xf>
    <xf numFmtId="0" fontId="24" fillId="5" borderId="0" xfId="3" applyFont="1" applyFill="1" applyAlignment="1">
      <alignment horizontal="left" vertical="center"/>
    </xf>
    <xf numFmtId="0" fontId="33" fillId="5" borderId="0" xfId="3" applyFont="1" applyFill="1" applyAlignment="1">
      <alignment horizontal="left" vertical="center"/>
    </xf>
    <xf numFmtId="0" fontId="33" fillId="5" borderId="0" xfId="3" applyFont="1" applyFill="1" applyAlignment="1">
      <alignmen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4" xfId="3" applyFont="1" applyFill="1" applyBorder="1" applyAlignment="1">
      <alignment horizontal="left" vertical="center"/>
    </xf>
    <xf numFmtId="0" fontId="39" fillId="5" borderId="0" xfId="4" applyFont="1" applyFill="1" applyBorder="1" applyAlignment="1"/>
    <xf numFmtId="0" fontId="41" fillId="5" borderId="23" xfId="3" applyFont="1" applyFill="1" applyBorder="1" applyAlignment="1">
      <alignment vertical="center" wrapText="1"/>
    </xf>
    <xf numFmtId="0" fontId="43" fillId="5" borderId="24" xfId="3" applyFont="1" applyFill="1" applyBorder="1" applyAlignment="1">
      <alignment vertical="center" wrapText="1"/>
    </xf>
    <xf numFmtId="0" fontId="44" fillId="5" borderId="25" xfId="3" applyFont="1" applyFill="1" applyBorder="1" applyAlignment="1">
      <alignment vertical="center" wrapText="1"/>
    </xf>
    <xf numFmtId="0" fontId="41" fillId="5" borderId="26" xfId="3" applyFont="1" applyFill="1" applyBorder="1" applyAlignment="1">
      <alignment vertical="center" wrapText="1"/>
    </xf>
    <xf numFmtId="0" fontId="43" fillId="5" borderId="1" xfId="3" applyFont="1" applyFill="1" applyBorder="1" applyAlignment="1">
      <alignment vertical="center" wrapText="1"/>
    </xf>
    <xf numFmtId="0" fontId="43" fillId="5" borderId="27" xfId="3" applyFont="1" applyFill="1" applyBorder="1" applyAlignment="1">
      <alignment vertical="center" wrapText="1"/>
    </xf>
    <xf numFmtId="0" fontId="43" fillId="5" borderId="30" xfId="3" applyFont="1" applyFill="1" applyBorder="1" applyAlignment="1">
      <alignment vertical="center" wrapText="1"/>
    </xf>
    <xf numFmtId="0" fontId="43" fillId="5" borderId="0" xfId="3" applyFont="1" applyFill="1" applyAlignment="1">
      <alignment vertical="center" wrapText="1"/>
    </xf>
    <xf numFmtId="0" fontId="43" fillId="5" borderId="31" xfId="3" applyFont="1" applyFill="1" applyBorder="1" applyAlignment="1">
      <alignment vertical="center" wrapText="1"/>
    </xf>
    <xf numFmtId="0" fontId="44" fillId="5" borderId="30" xfId="3" applyFont="1" applyFill="1" applyBorder="1" applyAlignment="1">
      <alignment vertical="center" wrapText="1"/>
    </xf>
    <xf numFmtId="0" fontId="44" fillId="5" borderId="28" xfId="3" applyFont="1" applyFill="1" applyBorder="1" applyAlignment="1">
      <alignment vertical="center" wrapText="1"/>
    </xf>
    <xf numFmtId="0" fontId="43" fillId="5" borderId="20" xfId="3" applyFont="1" applyFill="1" applyBorder="1" applyAlignment="1">
      <alignment vertical="center" wrapText="1"/>
    </xf>
    <xf numFmtId="0" fontId="43" fillId="5" borderId="29"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3"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3"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3" borderId="0" xfId="3" applyFont="1" applyFill="1" applyAlignment="1">
      <alignment horizontal="left" vertical="center"/>
    </xf>
    <xf numFmtId="0" fontId="43" fillId="0" borderId="12" xfId="3" applyFont="1" applyBorder="1" applyAlignment="1">
      <alignment horizontal="left" vertical="center"/>
    </xf>
    <xf numFmtId="0" fontId="43" fillId="3" borderId="13" xfId="3" applyFont="1" applyFill="1" applyBorder="1" applyAlignment="1">
      <alignment horizontal="left" vertical="center"/>
    </xf>
    <xf numFmtId="0" fontId="43" fillId="0" borderId="11" xfId="3" applyFont="1" applyBorder="1" applyAlignment="1">
      <alignment horizontal="left" vertical="center"/>
    </xf>
    <xf numFmtId="0" fontId="47" fillId="3" borderId="2" xfId="3" applyFont="1" applyFill="1" applyBorder="1" applyAlignment="1">
      <alignment vertical="center"/>
    </xf>
    <xf numFmtId="0" fontId="33" fillId="0" borderId="22"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3" borderId="35" xfId="3" applyFont="1" applyFill="1" applyBorder="1" applyAlignment="1">
      <alignment vertical="center"/>
    </xf>
    <xf numFmtId="0" fontId="34" fillId="0" borderId="2" xfId="3" applyFont="1" applyBorder="1" applyAlignment="1">
      <alignment horizontal="left" vertical="center" indent="1"/>
    </xf>
    <xf numFmtId="0" fontId="47" fillId="3"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8" xfId="3" applyFont="1" applyBorder="1" applyAlignment="1">
      <alignment horizontal="left" vertical="center"/>
    </xf>
    <xf numFmtId="0" fontId="43" fillId="3" borderId="20"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2"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6" borderId="5" xfId="3" applyFont="1" applyFill="1" applyBorder="1" applyAlignment="1">
      <alignment vertical="center"/>
    </xf>
    <xf numFmtId="167" fontId="34" fillId="6" borderId="5" xfId="3" applyNumberFormat="1" applyFont="1" applyFill="1" applyBorder="1" applyAlignment="1">
      <alignment vertical="center"/>
    </xf>
    <xf numFmtId="0" fontId="34" fillId="6" borderId="0" xfId="3" applyFont="1" applyFill="1" applyAlignment="1">
      <alignment vertical="center"/>
    </xf>
    <xf numFmtId="167" fontId="34" fillId="6" borderId="0" xfId="3" applyNumberFormat="1" applyFont="1" applyFill="1" applyAlignment="1">
      <alignment vertical="center"/>
    </xf>
    <xf numFmtId="0" fontId="55" fillId="6" borderId="20" xfId="3" applyFont="1" applyFill="1" applyBorder="1" applyAlignment="1">
      <alignment vertical="center"/>
    </xf>
    <xf numFmtId="0" fontId="39" fillId="6" borderId="2" xfId="4" applyFont="1" applyFill="1" applyBorder="1" applyAlignment="1">
      <alignment vertical="center"/>
    </xf>
    <xf numFmtId="0" fontId="34" fillId="6" borderId="35" xfId="3" applyFont="1" applyFill="1" applyBorder="1" applyAlignment="1">
      <alignment vertical="center" wrapText="1"/>
    </xf>
    <xf numFmtId="0" fontId="53" fillId="6" borderId="20" xfId="4" applyFont="1" applyFill="1" applyBorder="1" applyAlignment="1">
      <alignment vertical="center" wrapText="1"/>
    </xf>
    <xf numFmtId="0" fontId="34" fillId="6" borderId="1" xfId="3" applyFont="1" applyFill="1" applyBorder="1" applyAlignment="1">
      <alignment vertical="center"/>
    </xf>
    <xf numFmtId="0" fontId="16" fillId="5"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6" borderId="2" xfId="3" applyFont="1" applyFill="1" applyBorder="1" applyAlignment="1">
      <alignment vertical="center"/>
    </xf>
    <xf numFmtId="0" fontId="43" fillId="3" borderId="2" xfId="3" applyFont="1" applyFill="1" applyBorder="1" applyAlignment="1">
      <alignment horizontal="left" vertical="center"/>
    </xf>
    <xf numFmtId="0" fontId="53" fillId="0" borderId="0" xfId="2" applyFont="1" applyFill="1"/>
    <xf numFmtId="0" fontId="28" fillId="0" borderId="23" xfId="2" applyFont="1" applyFill="1" applyBorder="1" applyAlignment="1">
      <alignment horizontal="left" vertical="center" wrapText="1"/>
    </xf>
    <xf numFmtId="0" fontId="33" fillId="3" borderId="23" xfId="3" applyFont="1" applyFill="1" applyBorder="1" applyAlignment="1">
      <alignment horizontal="left" vertical="center"/>
    </xf>
    <xf numFmtId="0" fontId="34" fillId="0" borderId="24" xfId="3" applyFont="1" applyBorder="1" applyAlignment="1">
      <alignment horizontal="left" vertical="center" indent="1"/>
    </xf>
    <xf numFmtId="0" fontId="33" fillId="3" borderId="24" xfId="3" applyFont="1" applyFill="1" applyBorder="1" applyAlignment="1">
      <alignment horizontal="left" vertical="center"/>
    </xf>
    <xf numFmtId="0" fontId="34" fillId="0" borderId="24" xfId="3" applyFont="1" applyBorder="1" applyAlignment="1">
      <alignment horizontal="left" vertical="center" indent="3"/>
    </xf>
    <xf numFmtId="0" fontId="34" fillId="0" borderId="25" xfId="3" applyFont="1" applyBorder="1" applyAlignment="1">
      <alignment horizontal="left" vertical="center" indent="3"/>
    </xf>
    <xf numFmtId="0" fontId="33" fillId="3" borderId="25" xfId="3" applyFont="1" applyFill="1" applyBorder="1" applyAlignment="1">
      <alignment horizontal="left" vertical="center"/>
    </xf>
    <xf numFmtId="0" fontId="33" fillId="0" borderId="31" xfId="3" applyFont="1" applyBorder="1" applyAlignment="1">
      <alignment horizontal="left" vertical="center"/>
    </xf>
    <xf numFmtId="0" fontId="34" fillId="0" borderId="0" xfId="3" applyFont="1" applyAlignment="1">
      <alignment horizontal="left" vertical="center" indent="5"/>
    </xf>
    <xf numFmtId="0" fontId="33" fillId="0" borderId="24" xfId="3" applyFont="1" applyBorder="1" applyAlignment="1">
      <alignment horizontal="left" vertical="center"/>
    </xf>
    <xf numFmtId="0" fontId="34" fillId="0" borderId="30" xfId="3" applyFont="1" applyBorder="1" applyAlignment="1">
      <alignment horizontal="left" vertical="center" indent="5"/>
    </xf>
    <xf numFmtId="0" fontId="34" fillId="0" borderId="30" xfId="3" applyFont="1" applyBorder="1" applyAlignment="1">
      <alignment horizontal="left" vertical="center" indent="1"/>
    </xf>
    <xf numFmtId="0" fontId="34" fillId="0" borderId="37" xfId="3" applyFont="1" applyBorder="1" applyAlignment="1">
      <alignment horizontal="left" vertical="center"/>
    </xf>
    <xf numFmtId="0" fontId="33" fillId="0" borderId="37" xfId="3" applyFont="1" applyBorder="1" applyAlignment="1">
      <alignment horizontal="left" vertical="center"/>
    </xf>
    <xf numFmtId="0" fontId="37" fillId="0" borderId="23" xfId="3" applyFont="1" applyBorder="1" applyAlignment="1">
      <alignment vertical="center"/>
    </xf>
    <xf numFmtId="0" fontId="34" fillId="0" borderId="25" xfId="3" applyFont="1" applyBorder="1" applyAlignment="1">
      <alignment horizontal="left" vertical="center" indent="1"/>
    </xf>
    <xf numFmtId="0" fontId="34" fillId="0" borderId="24" xfId="3" applyFont="1" applyBorder="1" applyAlignment="1">
      <alignment horizontal="left" vertical="center" wrapText="1" indent="1"/>
    </xf>
    <xf numFmtId="0" fontId="34" fillId="0" borderId="24" xfId="3" applyFont="1" applyBorder="1" applyAlignment="1">
      <alignment horizontal="left" vertical="center" wrapText="1" indent="3"/>
    </xf>
    <xf numFmtId="0" fontId="34" fillId="0" borderId="25" xfId="3" applyFont="1" applyBorder="1" applyAlignment="1">
      <alignment horizontal="left" vertical="center" wrapText="1" indent="3"/>
    </xf>
    <xf numFmtId="0" fontId="34" fillId="0" borderId="25" xfId="3" applyFont="1" applyBorder="1" applyAlignment="1">
      <alignment horizontal="left" vertical="center" wrapText="1" indent="1"/>
    </xf>
    <xf numFmtId="0" fontId="36" fillId="0" borderId="24" xfId="2" applyFont="1" applyFill="1" applyBorder="1" applyAlignment="1">
      <alignment horizontal="left" vertical="center" wrapText="1" indent="1"/>
    </xf>
    <xf numFmtId="0" fontId="36" fillId="0" borderId="25" xfId="2" applyFont="1" applyFill="1" applyBorder="1" applyAlignment="1">
      <alignment horizontal="left" vertical="center" wrapText="1" indent="1"/>
    </xf>
    <xf numFmtId="0" fontId="36" fillId="0" borderId="24" xfId="2" applyFont="1" applyFill="1" applyBorder="1" applyAlignment="1">
      <alignment horizontal="left" vertical="center" wrapText="1" indent="3"/>
    </xf>
    <xf numFmtId="0" fontId="36" fillId="0" borderId="25" xfId="2" applyFont="1" applyFill="1" applyBorder="1" applyAlignment="1">
      <alignment horizontal="left" vertical="center" wrapText="1" indent="3"/>
    </xf>
    <xf numFmtId="0" fontId="33" fillId="0" borderId="20" xfId="3" applyFont="1" applyBorder="1" applyAlignment="1">
      <alignment horizontal="left" vertical="center"/>
    </xf>
    <xf numFmtId="0" fontId="36" fillId="0" borderId="24" xfId="2" applyFont="1" applyFill="1" applyBorder="1" applyAlignment="1">
      <alignment horizontal="left" vertical="center" wrapText="1"/>
    </xf>
    <xf numFmtId="0" fontId="24" fillId="0" borderId="2" xfId="3" applyFont="1" applyBorder="1" applyAlignment="1">
      <alignment vertical="center"/>
    </xf>
    <xf numFmtId="0" fontId="34" fillId="6" borderId="24" xfId="3" applyFont="1" applyFill="1" applyBorder="1" applyAlignment="1">
      <alignment horizontal="left" vertical="center" wrapText="1" indent="3"/>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5" fontId="43" fillId="0" borderId="0" xfId="1" applyFont="1" applyFill="1" applyAlignment="1">
      <alignment horizontal="left" vertical="center"/>
    </xf>
    <xf numFmtId="169" fontId="43" fillId="0" borderId="0" xfId="1" applyNumberFormat="1" applyFont="1" applyFill="1" applyAlignment="1">
      <alignment horizontal="left" vertical="center"/>
    </xf>
    <xf numFmtId="0" fontId="43" fillId="7" borderId="28" xfId="3" applyFont="1" applyFill="1" applyBorder="1" applyAlignment="1">
      <alignment vertical="center"/>
    </xf>
    <xf numFmtId="0" fontId="43" fillId="5" borderId="20" xfId="3" applyFont="1" applyFill="1" applyBorder="1" applyAlignment="1">
      <alignment vertical="center"/>
    </xf>
    <xf numFmtId="0" fontId="43" fillId="7" borderId="29" xfId="3" applyFont="1" applyFill="1" applyBorder="1" applyAlignment="1">
      <alignment vertical="center"/>
    </xf>
    <xf numFmtId="0" fontId="26" fillId="5" borderId="0" xfId="0" applyFont="1" applyFill="1" applyAlignment="1">
      <alignment vertical="center"/>
    </xf>
    <xf numFmtId="169" fontId="33" fillId="0" borderId="0" xfId="1" applyNumberFormat="1" applyFont="1"/>
    <xf numFmtId="165" fontId="33" fillId="0" borderId="0" xfId="1" applyFont="1"/>
    <xf numFmtId="0" fontId="56" fillId="0" borderId="32" xfId="0" applyFont="1" applyBorder="1"/>
    <xf numFmtId="0" fontId="56" fillId="0" borderId="16" xfId="0" applyFont="1" applyBorder="1"/>
    <xf numFmtId="165" fontId="56" fillId="0" borderId="33" xfId="1" applyFont="1" applyBorder="1"/>
    <xf numFmtId="0" fontId="60" fillId="0" borderId="0" xfId="5" applyFont="1"/>
    <xf numFmtId="165" fontId="33" fillId="0" borderId="0" xfId="1" applyFont="1" applyAlignment="1">
      <alignment horizontal="right"/>
    </xf>
    <xf numFmtId="165" fontId="33" fillId="0" borderId="0" xfId="0" applyNumberFormat="1" applyFont="1"/>
    <xf numFmtId="0" fontId="43" fillId="5" borderId="0" xfId="3" applyFont="1" applyFill="1" applyAlignment="1">
      <alignment horizontal="left" vertical="center" indent="1"/>
    </xf>
    <xf numFmtId="0" fontId="43" fillId="5" borderId="0" xfId="3" applyFont="1" applyFill="1" applyAlignment="1">
      <alignment horizontal="left" vertical="center"/>
    </xf>
    <xf numFmtId="165" fontId="43" fillId="5" borderId="0" xfId="1" applyFont="1" applyFill="1" applyBorder="1" applyAlignment="1">
      <alignment horizontal="left" vertical="center"/>
    </xf>
    <xf numFmtId="0" fontId="44" fillId="0" borderId="0" xfId="3" applyFont="1" applyAlignment="1">
      <alignment horizontal="left" vertical="center"/>
    </xf>
    <xf numFmtId="0" fontId="56" fillId="5"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2" fillId="0" borderId="0" xfId="3" applyFont="1" applyAlignment="1">
      <alignment horizontal="left" vertical="center"/>
    </xf>
    <xf numFmtId="0" fontId="36" fillId="0" borderId="25" xfId="2" applyFont="1" applyFill="1" applyBorder="1" applyAlignment="1">
      <alignment horizontal="left" vertical="center" wrapText="1" indent="2"/>
    </xf>
    <xf numFmtId="0" fontId="36" fillId="0" borderId="23" xfId="2" applyFont="1" applyFill="1" applyBorder="1" applyAlignment="1">
      <alignment horizontal="left" vertical="center" wrapText="1" indent="2"/>
    </xf>
    <xf numFmtId="0" fontId="33" fillId="0" borderId="1" xfId="3" applyFont="1" applyBorder="1" applyAlignment="1">
      <alignment horizontal="left" vertical="center"/>
    </xf>
    <xf numFmtId="0" fontId="34" fillId="6" borderId="25"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6"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165" fontId="33" fillId="0" borderId="0" xfId="1" applyFont="1" applyFill="1" applyAlignment="1">
      <alignment horizontal="left" vertical="center"/>
    </xf>
    <xf numFmtId="0" fontId="1" fillId="0" borderId="0" xfId="3" applyFont="1" applyAlignment="1">
      <alignment horizontal="left" vertical="center"/>
    </xf>
    <xf numFmtId="0" fontId="71" fillId="0" borderId="24" xfId="2" applyFont="1" applyFill="1" applyBorder="1" applyAlignment="1">
      <alignment horizontal="left" vertical="center" wrapText="1"/>
    </xf>
    <xf numFmtId="0" fontId="30" fillId="3" borderId="34" xfId="3" applyFont="1" applyFill="1" applyBorder="1" applyAlignment="1">
      <alignment horizontal="left" vertical="center" wrapText="1"/>
    </xf>
    <xf numFmtId="0" fontId="24" fillId="0" borderId="41" xfId="3" applyFont="1" applyBorder="1" applyAlignment="1">
      <alignment vertical="center"/>
    </xf>
    <xf numFmtId="0" fontId="72" fillId="0" borderId="32" xfId="0" applyFont="1" applyBorder="1"/>
    <xf numFmtId="164" fontId="33" fillId="0" borderId="0" xfId="0" applyNumberFormat="1" applyFont="1"/>
    <xf numFmtId="0" fontId="56" fillId="0" borderId="0" xfId="0" applyFont="1"/>
    <xf numFmtId="165" fontId="56" fillId="0" borderId="0" xfId="1" applyFont="1" applyBorder="1"/>
    <xf numFmtId="169" fontId="22" fillId="0" borderId="0" xfId="0" applyNumberFormat="1" applyFont="1"/>
    <xf numFmtId="164" fontId="22" fillId="0" borderId="0" xfId="0" applyNumberFormat="1" applyFont="1"/>
    <xf numFmtId="0" fontId="0" fillId="0" borderId="0" xfId="0" applyAlignment="1">
      <alignment horizontal="left"/>
    </xf>
    <xf numFmtId="0" fontId="53" fillId="6" borderId="2" xfId="4" applyFont="1" applyFill="1" applyBorder="1" applyAlignment="1">
      <alignment vertical="center"/>
    </xf>
    <xf numFmtId="0" fontId="43" fillId="3" borderId="1" xfId="3" applyFont="1" applyFill="1" applyBorder="1" applyAlignment="1">
      <alignment horizontal="left" vertical="center"/>
    </xf>
    <xf numFmtId="166" fontId="34" fillId="6" borderId="0" xfId="1" applyNumberFormat="1" applyFont="1" applyFill="1" applyBorder="1" applyAlignment="1">
      <alignment vertical="center"/>
    </xf>
    <xf numFmtId="0" fontId="7" fillId="6" borderId="5" xfId="2" applyFill="1" applyBorder="1" applyAlignment="1">
      <alignment vertical="center" wrapText="1"/>
    </xf>
    <xf numFmtId="169" fontId="33" fillId="3" borderId="24" xfId="3" applyNumberFormat="1" applyFont="1" applyFill="1" applyBorder="1" applyAlignment="1">
      <alignment horizontal="left" vertical="center"/>
    </xf>
    <xf numFmtId="0" fontId="1" fillId="3" borderId="24" xfId="3" applyFont="1" applyFill="1" applyBorder="1" applyAlignment="1">
      <alignment horizontal="left" vertical="center"/>
    </xf>
    <xf numFmtId="0" fontId="73" fillId="0" borderId="0" xfId="3" applyFont="1" applyAlignment="1">
      <alignment horizontal="left" vertical="center"/>
    </xf>
    <xf numFmtId="0" fontId="37" fillId="0" borderId="0" xfId="3" applyFont="1" applyAlignment="1">
      <alignment horizontal="left" vertical="center"/>
    </xf>
    <xf numFmtId="0" fontId="58" fillId="0" borderId="0" xfId="2" applyFont="1" applyFill="1"/>
    <xf numFmtId="0" fontId="37" fillId="4" borderId="0" xfId="3" applyFont="1" applyFill="1" applyAlignment="1">
      <alignment horizontal="left" vertical="center"/>
    </xf>
    <xf numFmtId="0" fontId="74" fillId="0" borderId="0" xfId="3" applyFont="1" applyAlignment="1">
      <alignment vertical="center"/>
    </xf>
    <xf numFmtId="0" fontId="74" fillId="0" borderId="0" xfId="3" applyFont="1" applyAlignment="1">
      <alignment horizontal="left" vertical="center"/>
    </xf>
    <xf numFmtId="0" fontId="36" fillId="0" borderId="0" xfId="3" applyFont="1" applyAlignment="1">
      <alignment vertical="center"/>
    </xf>
    <xf numFmtId="0" fontId="75" fillId="0" borderId="0" xfId="3" applyFont="1" applyAlignment="1">
      <alignment horizontal="left" vertical="center"/>
    </xf>
    <xf numFmtId="0" fontId="76" fillId="0" borderId="0" xfId="3" applyFont="1" applyAlignment="1">
      <alignment horizontal="left" vertical="center"/>
    </xf>
    <xf numFmtId="0" fontId="36" fillId="0" borderId="23" xfId="3" applyFont="1" applyBorder="1" applyAlignment="1">
      <alignment vertical="center" wrapText="1"/>
    </xf>
    <xf numFmtId="0" fontId="36" fillId="0" borderId="24" xfId="3" applyFont="1" applyBorder="1" applyAlignment="1">
      <alignment vertical="center" wrapText="1"/>
    </xf>
    <xf numFmtId="0" fontId="36" fillId="6" borderId="24" xfId="3" applyFont="1" applyFill="1" applyBorder="1" applyAlignment="1">
      <alignment vertical="center" wrapText="1"/>
    </xf>
    <xf numFmtId="0" fontId="77" fillId="6" borderId="24" xfId="2" applyFont="1" applyFill="1" applyBorder="1" applyAlignment="1">
      <alignment vertical="center" wrapText="1"/>
    </xf>
    <xf numFmtId="0" fontId="36" fillId="6" borderId="25" xfId="3" applyFont="1" applyFill="1" applyBorder="1" applyAlignment="1">
      <alignment vertical="center" wrapText="1"/>
    </xf>
    <xf numFmtId="0" fontId="36" fillId="6" borderId="25" xfId="4" applyFont="1" applyFill="1" applyBorder="1" applyAlignment="1">
      <alignment vertical="center"/>
    </xf>
    <xf numFmtId="0" fontId="37" fillId="0" borderId="24" xfId="3" applyFont="1" applyBorder="1" applyAlignment="1">
      <alignment vertical="center"/>
    </xf>
    <xf numFmtId="165" fontId="36" fillId="6" borderId="24" xfId="1" applyFont="1" applyFill="1" applyBorder="1" applyAlignment="1">
      <alignment vertical="center" wrapText="1"/>
    </xf>
    <xf numFmtId="169" fontId="36" fillId="6" borderId="24" xfId="1" applyNumberFormat="1" applyFont="1" applyFill="1" applyBorder="1" applyAlignment="1">
      <alignment vertical="center" wrapText="1"/>
    </xf>
    <xf numFmtId="168" fontId="36" fillId="0" borderId="25" xfId="6" applyNumberFormat="1" applyFont="1" applyFill="1" applyBorder="1" applyAlignment="1">
      <alignment vertical="center" wrapText="1"/>
    </xf>
    <xf numFmtId="0" fontId="36" fillId="0" borderId="25" xfId="3" applyFont="1" applyBorder="1" applyAlignment="1">
      <alignment vertical="center" wrapText="1"/>
    </xf>
    <xf numFmtId="0" fontId="37" fillId="0" borderId="1" xfId="3" applyFont="1" applyBorder="1" applyAlignment="1">
      <alignment horizontal="left" vertical="center"/>
    </xf>
    <xf numFmtId="0" fontId="37" fillId="0" borderId="20" xfId="3" applyFont="1" applyBorder="1" applyAlignment="1">
      <alignment horizontal="left" vertical="center"/>
    </xf>
    <xf numFmtId="0" fontId="37" fillId="0" borderId="0" xfId="3" applyFont="1" applyAlignment="1">
      <alignment vertical="center"/>
    </xf>
    <xf numFmtId="2" fontId="36" fillId="0" borderId="25" xfId="3" applyNumberFormat="1" applyFont="1" applyBorder="1" applyAlignment="1">
      <alignment vertical="center"/>
    </xf>
    <xf numFmtId="3" fontId="36" fillId="6" borderId="24" xfId="3" applyNumberFormat="1" applyFont="1" applyFill="1" applyBorder="1" applyAlignment="1">
      <alignment vertical="center" wrapText="1"/>
    </xf>
    <xf numFmtId="0" fontId="37" fillId="0" borderId="31" xfId="3" applyFont="1" applyBorder="1" applyAlignment="1">
      <alignment horizontal="left" vertical="center"/>
    </xf>
    <xf numFmtId="0" fontId="36" fillId="4" borderId="23" xfId="3" applyFont="1" applyFill="1" applyBorder="1" applyAlignment="1">
      <alignment vertical="center" wrapText="1"/>
    </xf>
    <xf numFmtId="0" fontId="37" fillId="4" borderId="23" xfId="3" applyFont="1" applyFill="1" applyBorder="1" applyAlignment="1">
      <alignment vertical="center"/>
    </xf>
    <xf numFmtId="0" fontId="36" fillId="0" borderId="0" xfId="3" applyFont="1" applyAlignment="1">
      <alignment vertical="center" wrapText="1"/>
    </xf>
    <xf numFmtId="0" fontId="36" fillId="0" borderId="2" xfId="3" applyFont="1" applyBorder="1" applyAlignment="1">
      <alignment vertical="center" wrapText="1"/>
    </xf>
    <xf numFmtId="0" fontId="37" fillId="0" borderId="2" xfId="3" applyFont="1" applyBorder="1" applyAlignment="1">
      <alignment horizontal="left" vertical="center"/>
    </xf>
    <xf numFmtId="0" fontId="37" fillId="0" borderId="2" xfId="3" applyFont="1" applyBorder="1" applyAlignment="1">
      <alignment vertical="center"/>
    </xf>
    <xf numFmtId="0" fontId="37" fillId="0" borderId="41" xfId="3" applyFont="1" applyBorder="1" applyAlignment="1">
      <alignment vertical="center"/>
    </xf>
    <xf numFmtId="0" fontId="78" fillId="0" borderId="0" xfId="3" applyFont="1" applyAlignment="1">
      <alignment horizontal="left" vertical="center"/>
    </xf>
    <xf numFmtId="0" fontId="79" fillId="0" borderId="0" xfId="3" applyFont="1" applyAlignment="1">
      <alignment horizontal="left" vertical="center"/>
    </xf>
    <xf numFmtId="165" fontId="78" fillId="0" borderId="0" xfId="1" applyFont="1" applyFill="1" applyAlignment="1">
      <alignment horizontal="left" vertical="center"/>
    </xf>
    <xf numFmtId="0" fontId="1" fillId="0" borderId="0" xfId="0" applyFont="1"/>
    <xf numFmtId="0" fontId="1" fillId="0" borderId="0" xfId="0" quotePrefix="1" applyFont="1"/>
    <xf numFmtId="0" fontId="43" fillId="5" borderId="34" xfId="3" applyFont="1" applyFill="1" applyBorder="1" applyAlignment="1">
      <alignment horizontal="left" vertical="center" indent="1"/>
    </xf>
    <xf numFmtId="0" fontId="43" fillId="5" borderId="34" xfId="3" applyFont="1" applyFill="1" applyBorder="1" applyAlignment="1">
      <alignment horizontal="left" vertical="center"/>
    </xf>
    <xf numFmtId="0" fontId="43" fillId="5" borderId="0" xfId="3" applyFont="1" applyFill="1" applyAlignment="1">
      <alignment vertical="center"/>
    </xf>
    <xf numFmtId="0" fontId="43" fillId="5" borderId="34" xfId="3" applyFont="1" applyFill="1" applyBorder="1" applyAlignment="1">
      <alignment vertical="center"/>
    </xf>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36" fillId="5" borderId="0" xfId="3" applyFont="1" applyFill="1" applyAlignment="1">
      <alignment horizontal="left" vertical="center" wrapText="1" indent="3"/>
    </xf>
    <xf numFmtId="0" fontId="43" fillId="5" borderId="0" xfId="3" applyFont="1" applyFill="1" applyAlignment="1">
      <alignment horizontal="left" vertical="center" wrapText="1" indent="3"/>
    </xf>
    <xf numFmtId="0" fontId="24" fillId="0" borderId="43" xfId="3" applyFont="1" applyBorder="1" applyAlignment="1">
      <alignment vertical="center"/>
    </xf>
    <xf numFmtId="0" fontId="24" fillId="0" borderId="44" xfId="3" applyFont="1" applyBorder="1" applyAlignment="1">
      <alignment vertical="center"/>
    </xf>
    <xf numFmtId="0" fontId="35" fillId="0" borderId="39" xfId="3" applyFont="1" applyBorder="1" applyAlignment="1">
      <alignment horizontal="left" vertical="center"/>
    </xf>
    <xf numFmtId="0" fontId="39" fillId="5" borderId="0" xfId="2" applyFont="1" applyFill="1"/>
    <xf numFmtId="0" fontId="43" fillId="5" borderId="0" xfId="3" applyFont="1" applyFill="1" applyAlignment="1">
      <alignment vertical="center" wrapText="1"/>
    </xf>
    <xf numFmtId="0" fontId="28" fillId="5" borderId="42" xfId="2" applyFont="1" applyFill="1" applyBorder="1" applyAlignment="1">
      <alignment horizontal="center" vertical="center"/>
    </xf>
    <xf numFmtId="0" fontId="28" fillId="5" borderId="21" xfId="2" applyFont="1" applyFill="1" applyBorder="1" applyAlignment="1">
      <alignment horizontal="center" vertical="center"/>
    </xf>
    <xf numFmtId="0" fontId="28" fillId="5" borderId="40" xfId="2" applyFont="1" applyFill="1" applyBorder="1" applyAlignment="1">
      <alignment horizontal="center" vertical="center"/>
    </xf>
    <xf numFmtId="0" fontId="28" fillId="5" borderId="0" xfId="2" applyFont="1" applyFill="1" applyBorder="1" applyAlignment="1">
      <alignment horizontal="center" vertical="center"/>
    </xf>
    <xf numFmtId="0" fontId="53" fillId="5" borderId="0" xfId="2" applyFont="1" applyFill="1"/>
    <xf numFmtId="0" fontId="33" fillId="0" borderId="0" xfId="3" applyFont="1" applyAlignment="1">
      <alignment horizontal="left" vertical="center"/>
    </xf>
    <xf numFmtId="0" fontId="16" fillId="5" borderId="0" xfId="3" applyFont="1" applyFill="1" applyAlignment="1">
      <alignment vertical="center"/>
    </xf>
    <xf numFmtId="0" fontId="54" fillId="5" borderId="0" xfId="3" applyFont="1" applyFill="1" applyAlignment="1">
      <alignment horizontal="left" vertical="center"/>
    </xf>
    <xf numFmtId="0" fontId="43" fillId="0" borderId="0" xfId="3" applyFont="1" applyAlignment="1">
      <alignment horizontal="left" vertical="center"/>
    </xf>
    <xf numFmtId="0" fontId="25" fillId="6" borderId="0" xfId="3" applyFont="1" applyFill="1" applyAlignment="1">
      <alignment vertical="center"/>
    </xf>
    <xf numFmtId="0" fontId="57" fillId="8" borderId="26" xfId="3" applyFont="1" applyFill="1" applyBorder="1" applyAlignment="1">
      <alignment horizontal="left" vertical="center"/>
    </xf>
    <xf numFmtId="0" fontId="57" fillId="8" borderId="1" xfId="3" applyFont="1" applyFill="1" applyBorder="1" applyAlignment="1">
      <alignment horizontal="left" vertical="center"/>
    </xf>
    <xf numFmtId="0" fontId="57" fillId="8" borderId="27" xfId="3" applyFont="1" applyFill="1" applyBorder="1" applyAlignment="1">
      <alignment horizontal="left" vertical="center"/>
    </xf>
    <xf numFmtId="0" fontId="61" fillId="5" borderId="0" xfId="0" applyFont="1" applyFill="1" applyAlignment="1">
      <alignment vertical="center" wrapText="1"/>
    </xf>
    <xf numFmtId="0" fontId="43" fillId="5" borderId="0" xfId="0" applyFont="1" applyFill="1" applyAlignment="1">
      <alignment horizontal="left" vertical="center" wrapText="1" indent="3"/>
    </xf>
    <xf numFmtId="0" fontId="36" fillId="5" borderId="0" xfId="0"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26" fillId="5"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24" fillId="0" borderId="41" xfId="3" applyFont="1" applyBorder="1" applyAlignment="1">
      <alignment vertical="center"/>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53" fillId="5" borderId="4" xfId="2" applyFont="1" applyFill="1" applyBorder="1" applyAlignment="1">
      <alignment horizontal="left" vertical="center" wrapText="1"/>
    </xf>
    <xf numFmtId="0" fontId="43" fillId="5" borderId="0" xfId="0" applyFont="1" applyFill="1" applyAlignment="1">
      <alignment horizontal="left" vertical="center" wrapText="1"/>
    </xf>
    <xf numFmtId="0" fontId="24" fillId="0" borderId="2" xfId="3" applyFont="1" applyBorder="1" applyAlignment="1">
      <alignment vertical="center"/>
    </xf>
    <xf numFmtId="0" fontId="27" fillId="5" borderId="0" xfId="0" applyFont="1" applyFill="1" applyAlignment="1">
      <alignment vertical="center"/>
    </xf>
    <xf numFmtId="0" fontId="43" fillId="5" borderId="0" xfId="3" applyFont="1" applyFill="1" applyAlignment="1">
      <alignment horizontal="left" vertical="center" indent="1"/>
    </xf>
    <xf numFmtId="0" fontId="23" fillId="5" borderId="0" xfId="0" applyFont="1" applyFill="1" applyAlignment="1">
      <alignment vertical="center" wrapText="1"/>
    </xf>
    <xf numFmtId="0" fontId="43" fillId="5" borderId="0" xfId="0" applyFont="1" applyFill="1" applyAlignment="1">
      <alignment horizontal="left" vertical="center" wrapText="1" indent="2"/>
    </xf>
    <xf numFmtId="0" fontId="22" fillId="0" borderId="0" xfId="0" applyFont="1"/>
    <xf numFmtId="14" fontId="33" fillId="6" borderId="0" xfId="3" applyNumberFormat="1" applyFont="1" applyFill="1" applyAlignment="1">
      <alignment horizontal="right" vertical="center"/>
    </xf>
  </cellXfs>
  <cellStyles count="7">
    <cellStyle name="Comma" xfId="1" builtinId="3"/>
    <cellStyle name="Explanatory Text" xfId="5" builtinId="53"/>
    <cellStyle name="Hyperlink" xfId="2" builtinId="8"/>
    <cellStyle name="Hyperlink 2" xfId="4" xr:uid="{00000000-0005-0000-0000-000003000000}"/>
    <cellStyle name="Normal" xfId="0" builtinId="0"/>
    <cellStyle name="Normal 2" xfId="3" xr:uid="{00000000-0005-0000-0000-000005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scheme val="none"/>
      </font>
      <numFmt numFmtId="169"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1732869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0536"/>
          <a:ext cx="12981214" cy="54996"/>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4107" y="0"/>
          <a:ext cx="18206357"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24</xdr:row>
      <xdr:rowOff>0</xdr:rowOff>
    </xdr:from>
    <xdr:to>
      <xdr:col>14</xdr:col>
      <xdr:colOff>0</xdr:colOff>
      <xdr:row>65</xdr:row>
      <xdr:rowOff>178393</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2:I30" totalsRowShown="0" headerRowDxfId="100" dataDxfId="99" tableBorderDxfId="98" headerRowCellStyle="Normal 2">
  <autoFilter ref="B22:I30" xr:uid="{00000000-0009-0000-0100-000009000000}"/>
  <tableColumns count="8">
    <tableColumn id="1" xr3:uid="{00000000-0010-0000-0000-000001000000}" name="Full company name" dataDxfId="97"/>
    <tableColumn id="7" xr3:uid="{00000000-0010-0000-0000-000007000000}"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6" totalsRowShown="0" headerRowDxfId="89" dataDxfId="88" tableBorderDxfId="87" headerRowCellStyle="Normal 2">
  <autoFilter ref="B14:E16"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33:J44" totalsRowShown="0" headerRowDxfId="82" dataDxfId="81" tableBorderDxfId="80" headerRowCellStyle="Normal 2">
  <autoFilter ref="B33:J44"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25" totalsRowShown="0" headerRowDxfId="70" dataDxfId="69">
  <autoFilter ref="B21:K25" xr:uid="{00000000-0009-0000-0100-000006000000}"/>
  <tableColumns count="10">
    <tableColumn id="8" xr3:uid="{00000000-0010-0000-03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3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3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3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6" totalsRowShown="0" headerRowDxfId="58" dataDxfId="57">
  <autoFilter ref="B14:N16" xr:uid="{00000000-0009-0000-0100-00000A000000}"/>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dataCellStyle="Comma"/>
    <tableColumn id="2" xr3:uid="{00000000-0010-0000-0400-000002000000}" name="Project name" dataDxfId="50"/>
    <tableColumn id="13" xr3:uid="{00000000-0010-0000-0400-00000D000000}" name="Reporting currency" dataDxfId="49"/>
    <tableColumn id="14" xr3:uid="{00000000-0010-0000-0400-00000E000000}" name="Revenue value" dataDxfId="48" dataCellStyle="Comma"/>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mailto:robin.ferrier@bdo.sr"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www.staatsolie.com/en/staatsolie-hydrocarbon-institute/overview-pscs-1957-now/"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staatsolie.com/en/staatsolie-hydrocarbon-institute/overview-pscs-1957-now/"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geologymining-sr.maps.arcgis.com/home/index.html"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cbvs.sr/en/publications-research/cbvs-reports/annual-reports"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cbvs.sr/en/publications-research/cbvs-reports/annual-repor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planningofficesuriname.com/" TargetMode="External"/><Relationship Id="rId35" Type="http://schemas.openxmlformats.org/officeDocument/2006/relationships/hyperlink" Target="https://www.planningofficesuriname.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tabSelected="1" zoomScale="70" zoomScaleNormal="70" workbookViewId="0">
      <selection activeCell="G20" sqref="G20"/>
    </sheetView>
  </sheetViews>
  <sheetFormatPr defaultColWidth="4" defaultRowHeight="24" customHeight="1" x14ac:dyDescent="0.3"/>
  <cols>
    <col min="1" max="1" width="4" style="17"/>
    <col min="2" max="2" width="4" style="17" hidden="1" customWidth="1"/>
    <col min="3" max="3" width="76.5546875" style="17" customWidth="1"/>
    <col min="4" max="4" width="2.88671875" style="17" customWidth="1"/>
    <col min="5" max="5" width="56.109375" style="17" customWidth="1"/>
    <col min="6" max="6" width="2.886718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1636</v>
      </c>
      <c r="G4" s="310">
        <v>45187</v>
      </c>
    </row>
    <row r="5" spans="3:7" ht="15" x14ac:dyDescent="0.3"/>
    <row r="6" spans="3:7" ht="3.75" customHeight="1" x14ac:dyDescent="0.3"/>
    <row r="7" spans="3:7" ht="3.75" customHeight="1" x14ac:dyDescent="0.3"/>
    <row r="8" spans="3:7" ht="15" x14ac:dyDescent="0.3"/>
    <row r="9" spans="3:7" ht="15" x14ac:dyDescent="0.3">
      <c r="C9" s="38"/>
      <c r="D9" s="39"/>
      <c r="E9" s="39"/>
      <c r="F9" s="40"/>
      <c r="G9" s="40"/>
    </row>
    <row r="10" spans="3:7" x14ac:dyDescent="0.3">
      <c r="C10" s="116" t="s">
        <v>0</v>
      </c>
      <c r="D10" s="41"/>
      <c r="E10" s="41"/>
      <c r="F10" s="40"/>
      <c r="G10" s="40"/>
    </row>
    <row r="11" spans="3:7" ht="15" x14ac:dyDescent="0.3">
      <c r="C11" s="42" t="s">
        <v>1861</v>
      </c>
      <c r="D11" s="43"/>
      <c r="E11" s="43"/>
      <c r="F11" s="40"/>
      <c r="G11" s="40"/>
    </row>
    <row r="12" spans="3:7" ht="15" x14ac:dyDescent="0.3">
      <c r="C12" s="38"/>
      <c r="D12" s="39"/>
      <c r="E12" s="39"/>
      <c r="F12" s="40"/>
      <c r="G12" s="40"/>
    </row>
    <row r="13" spans="3:7" ht="15" x14ac:dyDescent="0.3">
      <c r="C13" s="44" t="s">
        <v>1938</v>
      </c>
      <c r="D13" s="39"/>
      <c r="E13" s="39"/>
      <c r="F13" s="40"/>
      <c r="G13" s="40"/>
    </row>
    <row r="14" spans="3:7" ht="15" x14ac:dyDescent="0.3">
      <c r="C14" s="261" t="s">
        <v>5</v>
      </c>
      <c r="D14" s="261"/>
      <c r="E14" s="261"/>
      <c r="F14" s="40"/>
      <c r="G14" s="40"/>
    </row>
    <row r="15" spans="3:7" ht="15" x14ac:dyDescent="0.3">
      <c r="C15" s="45"/>
      <c r="D15" s="45"/>
      <c r="E15" s="45"/>
      <c r="F15" s="40"/>
      <c r="G15" s="40"/>
    </row>
    <row r="16" spans="3:7" ht="15" x14ac:dyDescent="0.3">
      <c r="C16" s="46" t="s">
        <v>1638</v>
      </c>
      <c r="D16" s="47"/>
      <c r="E16" s="47"/>
      <c r="F16" s="40"/>
      <c r="G16" s="40"/>
    </row>
    <row r="17" spans="3:7" ht="15" x14ac:dyDescent="0.3">
      <c r="C17" s="48" t="s">
        <v>1639</v>
      </c>
      <c r="D17" s="47"/>
      <c r="E17" s="47"/>
      <c r="F17" s="40"/>
      <c r="G17" s="40"/>
    </row>
    <row r="18" spans="3:7" ht="15" x14ac:dyDescent="0.3">
      <c r="C18" s="48" t="s">
        <v>1640</v>
      </c>
      <c r="D18" s="47"/>
      <c r="E18" s="47"/>
      <c r="F18" s="40"/>
      <c r="G18" s="40"/>
    </row>
    <row r="19" spans="3:7" ht="15" x14ac:dyDescent="0.3">
      <c r="C19" s="265" t="s">
        <v>1839</v>
      </c>
      <c r="D19" s="265"/>
      <c r="E19" s="265"/>
      <c r="F19" s="40"/>
      <c r="G19" s="40"/>
    </row>
    <row r="20" spans="3:7" ht="32.1" customHeight="1" x14ac:dyDescent="0.3">
      <c r="C20" s="260" t="s">
        <v>1840</v>
      </c>
      <c r="D20" s="260"/>
      <c r="E20" s="260"/>
      <c r="F20" s="40"/>
      <c r="G20" s="40"/>
    </row>
    <row r="21" spans="3:7" ht="15" x14ac:dyDescent="0.3">
      <c r="C21" s="47"/>
      <c r="D21" s="47"/>
      <c r="E21" s="47"/>
      <c r="F21" s="40"/>
      <c r="G21" s="40"/>
    </row>
    <row r="22" spans="3:7" ht="15" x14ac:dyDescent="0.3">
      <c r="C22" s="46" t="s">
        <v>1841</v>
      </c>
      <c r="D22" s="48"/>
      <c r="E22" s="48"/>
      <c r="F22" s="40"/>
      <c r="G22" s="40"/>
    </row>
    <row r="23" spans="3:7" ht="15" x14ac:dyDescent="0.3">
      <c r="C23" s="48"/>
      <c r="D23" s="48"/>
      <c r="E23" s="48"/>
      <c r="F23" s="40"/>
      <c r="G23" s="40"/>
    </row>
    <row r="24" spans="3:7" ht="15" x14ac:dyDescent="0.3">
      <c r="C24" s="49"/>
      <c r="D24" s="41"/>
      <c r="E24" s="41"/>
      <c r="F24" s="40"/>
      <c r="G24" s="40"/>
    </row>
    <row r="25" spans="3:7" ht="15" x14ac:dyDescent="0.3">
      <c r="C25" s="50" t="s">
        <v>1641</v>
      </c>
      <c r="D25" s="41"/>
      <c r="E25" s="41"/>
      <c r="F25" s="40"/>
      <c r="G25" s="40"/>
    </row>
    <row r="26" spans="3:7" ht="15" x14ac:dyDescent="0.3">
      <c r="C26" s="51"/>
      <c r="D26" s="41"/>
      <c r="E26" s="41"/>
      <c r="F26" s="40"/>
      <c r="G26" s="40"/>
    </row>
    <row r="27" spans="3:7" ht="15" x14ac:dyDescent="0.3">
      <c r="C27" s="52" t="s">
        <v>1842</v>
      </c>
      <c r="D27" s="41"/>
      <c r="E27" s="41"/>
      <c r="F27" s="40"/>
      <c r="G27" s="40"/>
    </row>
    <row r="28" spans="3:7" ht="15" x14ac:dyDescent="0.3">
      <c r="C28" s="52" t="s">
        <v>1843</v>
      </c>
      <c r="D28" s="41"/>
      <c r="E28" s="41"/>
      <c r="F28" s="40"/>
      <c r="G28" s="40"/>
    </row>
    <row r="29" spans="3:7" ht="15" x14ac:dyDescent="0.3">
      <c r="C29" s="52" t="s">
        <v>1844</v>
      </c>
      <c r="D29" s="41"/>
      <c r="E29" s="41"/>
      <c r="F29" s="40"/>
      <c r="G29" s="40"/>
    </row>
    <row r="30" spans="3:7" ht="15" x14ac:dyDescent="0.3">
      <c r="C30" s="52" t="s">
        <v>1845</v>
      </c>
      <c r="D30" s="41"/>
      <c r="E30" s="41"/>
      <c r="F30" s="40"/>
      <c r="G30" s="40"/>
    </row>
    <row r="31" spans="3:7" ht="15" x14ac:dyDescent="0.3">
      <c r="C31" s="52" t="s">
        <v>1846</v>
      </c>
      <c r="D31" s="41"/>
      <c r="E31" s="41"/>
      <c r="F31" s="40"/>
      <c r="G31" s="40"/>
    </row>
    <row r="32" spans="3:7" ht="15" x14ac:dyDescent="0.3">
      <c r="C32" s="49"/>
      <c r="D32" s="49"/>
      <c r="E32" s="49"/>
      <c r="F32" s="40"/>
      <c r="G32" s="40"/>
    </row>
    <row r="33" spans="3:7" ht="15" x14ac:dyDescent="0.3">
      <c r="C33" s="258" t="s">
        <v>1860</v>
      </c>
      <c r="D33" s="258"/>
      <c r="E33" s="258"/>
      <c r="F33" s="258"/>
      <c r="G33" s="258"/>
    </row>
    <row r="34" spans="3:7" s="20" customFormat="1" ht="15" x14ac:dyDescent="0.35">
      <c r="C34" s="21"/>
      <c r="D34" s="21"/>
      <c r="E34" s="22"/>
    </row>
    <row r="35" spans="3:7" ht="30" x14ac:dyDescent="0.3">
      <c r="C35" s="53" t="s">
        <v>1863</v>
      </c>
      <c r="E35" s="200" t="s">
        <v>1642</v>
      </c>
      <c r="G35" s="24" t="s">
        <v>1643</v>
      </c>
    </row>
    <row r="36" spans="3:7" s="20" customFormat="1" ht="15" x14ac:dyDescent="0.3">
      <c r="C36" s="25"/>
      <c r="E36" s="25"/>
      <c r="G36" s="25"/>
    </row>
    <row r="37" spans="3:7" ht="15" x14ac:dyDescent="0.35">
      <c r="C37" s="46" t="s">
        <v>1862</v>
      </c>
      <c r="D37" s="49"/>
      <c r="E37" s="54"/>
      <c r="F37" s="40"/>
      <c r="G37" s="40"/>
    </row>
    <row r="38" spans="3:7" ht="15" x14ac:dyDescent="0.35">
      <c r="C38" s="26"/>
      <c r="D38" s="26"/>
      <c r="E38" s="27"/>
    </row>
    <row r="40" spans="3:7" ht="15.6" customHeight="1" x14ac:dyDescent="0.3">
      <c r="C40" s="55" t="s">
        <v>1847</v>
      </c>
      <c r="D40" s="28"/>
      <c r="E40" s="58" t="s">
        <v>1848</v>
      </c>
      <c r="F40" s="59"/>
      <c r="G40" s="60"/>
    </row>
    <row r="41" spans="3:7" ht="43.5" customHeight="1" x14ac:dyDescent="0.3">
      <c r="C41" s="56" t="s">
        <v>1849</v>
      </c>
      <c r="D41" s="28"/>
      <c r="E41" s="61" t="s">
        <v>1850</v>
      </c>
      <c r="F41" s="62"/>
      <c r="G41" s="63"/>
    </row>
    <row r="42" spans="3:7" ht="31.5" customHeight="1" x14ac:dyDescent="0.3">
      <c r="C42" s="56" t="s">
        <v>1851</v>
      </c>
      <c r="D42" s="28"/>
      <c r="E42" s="64" t="s">
        <v>1852</v>
      </c>
      <c r="F42" s="62"/>
      <c r="G42" s="63"/>
    </row>
    <row r="43" spans="3:7" ht="24" customHeight="1" x14ac:dyDescent="0.3">
      <c r="C43" s="56" t="s">
        <v>1853</v>
      </c>
      <c r="D43" s="28"/>
      <c r="E43" s="61" t="s">
        <v>1854</v>
      </c>
      <c r="F43" s="62"/>
      <c r="G43" s="63"/>
    </row>
    <row r="44" spans="3:7" ht="48" customHeight="1" x14ac:dyDescent="0.3">
      <c r="C44" s="57" t="s">
        <v>1855</v>
      </c>
      <c r="D44" s="28"/>
      <c r="E44" s="65" t="s">
        <v>1856</v>
      </c>
      <c r="F44" s="66"/>
      <c r="G44" s="67"/>
    </row>
    <row r="45" spans="3:7" ht="12" customHeight="1" thickBot="1" x14ac:dyDescent="0.35"/>
    <row r="46" spans="3:7" ht="15.6" thickBot="1" x14ac:dyDescent="0.35">
      <c r="C46" s="262" t="s">
        <v>1838</v>
      </c>
      <c r="D46" s="263"/>
      <c r="E46" s="263"/>
      <c r="F46" s="263"/>
      <c r="G46" s="264"/>
    </row>
    <row r="47" spans="3:7" ht="15.6" thickBot="1" x14ac:dyDescent="0.35">
      <c r="C47" s="259" t="s">
        <v>1857</v>
      </c>
      <c r="D47" s="259"/>
      <c r="E47" s="259"/>
      <c r="F47" s="259"/>
      <c r="G47" s="259"/>
    </row>
    <row r="48" spans="3:7" ht="15.6" thickBot="1" x14ac:dyDescent="0.35">
      <c r="C48" s="26"/>
      <c r="D48" s="26"/>
      <c r="E48" s="26"/>
      <c r="F48" s="26"/>
    </row>
    <row r="49" spans="2:7" ht="15" x14ac:dyDescent="0.3">
      <c r="C49" s="29" t="s">
        <v>1837</v>
      </c>
      <c r="D49" s="30"/>
      <c r="E49" s="31"/>
      <c r="F49" s="30"/>
      <c r="G49" s="30"/>
    </row>
    <row r="50" spans="2:7" ht="15" x14ac:dyDescent="0.3">
      <c r="C50" s="257" t="s">
        <v>1858</v>
      </c>
      <c r="D50" s="257"/>
      <c r="E50" s="257"/>
      <c r="F50" s="257"/>
      <c r="G50" s="257"/>
    </row>
    <row r="51" spans="2:7" ht="15" x14ac:dyDescent="0.3">
      <c r="B51" s="32" t="s">
        <v>993</v>
      </c>
      <c r="C51" s="33" t="s">
        <v>1859</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10" zoomScale="90" zoomScaleNormal="90" workbookViewId="0">
      <selection activeCell="I10" sqref="H1:I1048576"/>
    </sheetView>
  </sheetViews>
  <sheetFormatPr defaultColWidth="4" defaultRowHeight="24" customHeight="1" x14ac:dyDescent="0.3"/>
  <cols>
    <col min="1" max="1" width="4" style="7"/>
    <col min="2" max="2" width="4" style="7" hidden="1" customWidth="1"/>
    <col min="3" max="3" width="75" style="7" bestFit="1" customWidth="1"/>
    <col min="4" max="4" width="2.88671875" style="7" customWidth="1"/>
    <col min="5" max="5" width="44.44140625" style="7" bestFit="1" customWidth="1"/>
    <col min="6" max="6" width="2.88671875" style="7" customWidth="1"/>
    <col min="7" max="7" width="40.109375" style="7" bestFit="1" customWidth="1"/>
    <col min="8" max="16384" width="4" style="7"/>
  </cols>
  <sheetData>
    <row r="1" spans="1:7" ht="16.2" x14ac:dyDescent="0.3"/>
    <row r="2" spans="1:7" ht="16.2" x14ac:dyDescent="0.3">
      <c r="C2" s="269" t="s">
        <v>1864</v>
      </c>
      <c r="D2" s="269"/>
      <c r="E2" s="269"/>
      <c r="F2" s="269"/>
      <c r="G2" s="269"/>
    </row>
    <row r="3" spans="1:7" s="174" customFormat="1" x14ac:dyDescent="0.3">
      <c r="C3" s="270" t="s">
        <v>1637</v>
      </c>
      <c r="D3" s="270"/>
      <c r="E3" s="270"/>
      <c r="F3" s="270"/>
      <c r="G3" s="270"/>
    </row>
    <row r="4" spans="1:7" ht="12.75" customHeight="1" x14ac:dyDescent="0.3">
      <c r="C4" s="271" t="s">
        <v>1865</v>
      </c>
      <c r="D4" s="271"/>
      <c r="E4" s="271"/>
      <c r="F4" s="271"/>
      <c r="G4" s="271"/>
    </row>
    <row r="5" spans="1:7" ht="12.75" customHeight="1" x14ac:dyDescent="0.3">
      <c r="C5" s="272" t="s">
        <v>1635</v>
      </c>
      <c r="D5" s="272"/>
      <c r="E5" s="272"/>
      <c r="F5" s="272"/>
      <c r="G5" s="272"/>
    </row>
    <row r="6" spans="1:7" ht="12.75" customHeight="1" x14ac:dyDescent="0.3">
      <c r="C6" s="272" t="s">
        <v>1866</v>
      </c>
      <c r="D6" s="272"/>
      <c r="E6" s="272"/>
      <c r="F6" s="272"/>
      <c r="G6" s="272"/>
    </row>
    <row r="7" spans="1:7" ht="12.75" customHeight="1" x14ac:dyDescent="0.35">
      <c r="C7" s="276" t="s">
        <v>1867</v>
      </c>
      <c r="D7" s="276"/>
      <c r="E7" s="276"/>
      <c r="F7" s="276"/>
      <c r="G7" s="276"/>
    </row>
    <row r="8" spans="1:7" ht="16.2" x14ac:dyDescent="0.3">
      <c r="C8" s="17"/>
      <c r="D8" s="68"/>
      <c r="E8" s="68"/>
      <c r="F8" s="17"/>
      <c r="G8" s="17"/>
    </row>
    <row r="9" spans="1:7" ht="16.2" x14ac:dyDescent="0.3">
      <c r="C9" s="53" t="s">
        <v>1936</v>
      </c>
      <c r="D9" s="20"/>
      <c r="E9" s="23" t="s">
        <v>1935</v>
      </c>
      <c r="F9" s="20"/>
      <c r="G9" s="24" t="s">
        <v>1643</v>
      </c>
    </row>
    <row r="10" spans="1:7" ht="16.2" x14ac:dyDescent="0.3">
      <c r="C10" s="17"/>
      <c r="D10" s="68"/>
      <c r="E10" s="68"/>
      <c r="F10" s="17"/>
      <c r="G10" s="17"/>
    </row>
    <row r="11" spans="1:7" s="174" customFormat="1" x14ac:dyDescent="0.3">
      <c r="B11" s="176"/>
      <c r="C11" s="188" t="s">
        <v>1630</v>
      </c>
      <c r="E11" s="175"/>
    </row>
    <row r="12" spans="1:7" ht="19.2" thickBot="1" x14ac:dyDescent="0.35">
      <c r="A12" s="13"/>
      <c r="B12" s="13"/>
      <c r="C12" s="189" t="s">
        <v>1327</v>
      </c>
      <c r="D12" s="190"/>
      <c r="E12" s="191" t="s">
        <v>1005</v>
      </c>
      <c r="F12" s="190"/>
      <c r="G12" s="192" t="s">
        <v>1339</v>
      </c>
    </row>
    <row r="13" spans="1:7" ht="16.8" thickBot="1" x14ac:dyDescent="0.35">
      <c r="B13" s="14"/>
      <c r="C13" s="69" t="s">
        <v>993</v>
      </c>
      <c r="D13" s="70"/>
      <c r="E13" s="71"/>
      <c r="F13" s="70"/>
      <c r="G13" s="71"/>
    </row>
    <row r="14" spans="1:7" ht="16.2" x14ac:dyDescent="0.3">
      <c r="A14" s="9"/>
      <c r="B14" s="9" t="s">
        <v>993</v>
      </c>
      <c r="C14" s="72" t="s">
        <v>983</v>
      </c>
      <c r="D14" s="32"/>
      <c r="E14" s="107" t="s">
        <v>613</v>
      </c>
      <c r="F14" s="32"/>
      <c r="G14" s="73"/>
    </row>
    <row r="15" spans="1:7" ht="16.2" x14ac:dyDescent="0.3">
      <c r="A15" s="9"/>
      <c r="B15" s="9" t="s">
        <v>993</v>
      </c>
      <c r="C15" s="72" t="s">
        <v>737</v>
      </c>
      <c r="D15" s="32"/>
      <c r="E15" s="75"/>
      <c r="F15" s="32"/>
      <c r="G15" s="73"/>
    </row>
    <row r="16" spans="1:7" ht="16.2" x14ac:dyDescent="0.3">
      <c r="B16" s="9" t="s">
        <v>993</v>
      </c>
      <c r="C16" s="72" t="s">
        <v>1325</v>
      </c>
      <c r="D16" s="32"/>
      <c r="E16" s="75"/>
      <c r="F16" s="32"/>
      <c r="G16" s="73"/>
    </row>
    <row r="17" spans="1:7" ht="16.8" thickBot="1" x14ac:dyDescent="0.35">
      <c r="B17" s="9" t="s">
        <v>993</v>
      </c>
      <c r="C17" s="79" t="s">
        <v>1326</v>
      </c>
      <c r="D17" s="76"/>
      <c r="E17" s="77"/>
      <c r="F17" s="76"/>
      <c r="G17" s="78"/>
    </row>
    <row r="18" spans="1:7" ht="16.8" thickBot="1" x14ac:dyDescent="0.35">
      <c r="B18" s="14"/>
      <c r="C18" s="69" t="s">
        <v>994</v>
      </c>
      <c r="D18" s="70"/>
      <c r="E18" s="71"/>
      <c r="F18" s="70"/>
      <c r="G18" s="71"/>
    </row>
    <row r="19" spans="1:7" ht="16.2" x14ac:dyDescent="0.3">
      <c r="A19" s="9"/>
      <c r="B19" s="9" t="s">
        <v>994</v>
      </c>
      <c r="C19" s="72" t="s">
        <v>984</v>
      </c>
      <c r="D19" s="32"/>
      <c r="E19" s="108">
        <v>43101</v>
      </c>
      <c r="F19" s="32"/>
      <c r="G19" s="73"/>
    </row>
    <row r="20" spans="1:7" ht="16.8" thickBot="1" x14ac:dyDescent="0.35">
      <c r="A20" s="9"/>
      <c r="B20" s="9" t="s">
        <v>994</v>
      </c>
      <c r="C20" s="79" t="s">
        <v>985</v>
      </c>
      <c r="D20" s="76"/>
      <c r="E20" s="108">
        <v>44196</v>
      </c>
      <c r="F20" s="76"/>
      <c r="G20" s="78"/>
    </row>
    <row r="21" spans="1:7" ht="16.8" thickBot="1" x14ac:dyDescent="0.35">
      <c r="B21" s="14"/>
      <c r="C21" s="69" t="s">
        <v>1328</v>
      </c>
      <c r="D21" s="70"/>
      <c r="E21" s="80"/>
      <c r="F21" s="70"/>
      <c r="G21" s="71"/>
    </row>
    <row r="22" spans="1:7" ht="16.2" x14ac:dyDescent="0.3">
      <c r="B22" s="9" t="s">
        <v>1328</v>
      </c>
      <c r="C22" s="81" t="s">
        <v>995</v>
      </c>
      <c r="D22" s="32"/>
      <c r="E22" s="107" t="s">
        <v>996</v>
      </c>
      <c r="F22" s="32"/>
      <c r="G22" s="73"/>
    </row>
    <row r="23" spans="1:7" ht="16.2" x14ac:dyDescent="0.3">
      <c r="A23" s="9"/>
      <c r="B23" s="9" t="s">
        <v>1328</v>
      </c>
      <c r="C23" s="72" t="s">
        <v>1004</v>
      </c>
      <c r="D23" s="32"/>
      <c r="E23" s="109" t="s">
        <v>1947</v>
      </c>
      <c r="F23" s="32"/>
      <c r="G23" s="73"/>
    </row>
    <row r="24" spans="1:7" ht="16.2" x14ac:dyDescent="0.3">
      <c r="B24" s="9" t="s">
        <v>1328</v>
      </c>
      <c r="C24" s="72" t="s">
        <v>1002</v>
      </c>
      <c r="D24" s="32"/>
      <c r="E24" s="110">
        <v>44928</v>
      </c>
      <c r="F24" s="32"/>
      <c r="G24" s="73"/>
    </row>
    <row r="25" spans="1:7" ht="16.2" x14ac:dyDescent="0.3">
      <c r="A25" s="9"/>
      <c r="B25" s="9" t="s">
        <v>1328</v>
      </c>
      <c r="C25" s="72" t="s">
        <v>1332</v>
      </c>
      <c r="D25" s="32"/>
      <c r="E25" s="111" t="s">
        <v>1948</v>
      </c>
      <c r="F25" s="32"/>
      <c r="G25" s="73"/>
    </row>
    <row r="26" spans="1:7" ht="16.2" x14ac:dyDescent="0.3">
      <c r="B26" s="9" t="s">
        <v>1328</v>
      </c>
      <c r="C26" s="82" t="s">
        <v>1745</v>
      </c>
      <c r="D26" s="83"/>
      <c r="E26" s="109" t="s">
        <v>999</v>
      </c>
      <c r="F26" s="83"/>
      <c r="G26" s="210" t="s">
        <v>1949</v>
      </c>
    </row>
    <row r="27" spans="1:7" ht="16.2" x14ac:dyDescent="0.3">
      <c r="B27" s="9" t="s">
        <v>1328</v>
      </c>
      <c r="C27" s="72" t="s">
        <v>1653</v>
      </c>
      <c r="D27" s="32"/>
      <c r="E27" s="110" t="str">
        <f>IF(OR($E$26=Lists!$I$4,$E$26=Lists!$I$5),"&lt;Date in this format: YYYY-MM-DD&gt;","")</f>
        <v/>
      </c>
      <c r="F27" s="32"/>
      <c r="G27" s="84"/>
    </row>
    <row r="28" spans="1:7" ht="16.2" x14ac:dyDescent="0.3">
      <c r="A28" s="9"/>
      <c r="B28" s="9" t="s">
        <v>1328</v>
      </c>
      <c r="C28" s="72" t="s">
        <v>1669</v>
      </c>
      <c r="D28" s="32"/>
      <c r="E28" s="111" t="str">
        <f>IF(OR($E$26=Lists!$I$4,$E$26=Lists!$I$5),"&lt;URL&gt;","")</f>
        <v/>
      </c>
      <c r="F28" s="32"/>
      <c r="G28" s="84"/>
    </row>
    <row r="29" spans="1:7" ht="16.2" x14ac:dyDescent="0.3">
      <c r="B29" s="9" t="s">
        <v>1328</v>
      </c>
      <c r="C29" s="82" t="s">
        <v>1329</v>
      </c>
      <c r="D29" s="83"/>
      <c r="E29" s="109" t="s">
        <v>999</v>
      </c>
      <c r="F29" s="85"/>
      <c r="G29" s="86"/>
    </row>
    <row r="30" spans="1:7" ht="16.2" x14ac:dyDescent="0.3">
      <c r="A30" s="9"/>
      <c r="B30" s="9" t="s">
        <v>1328</v>
      </c>
      <c r="C30" s="72" t="s">
        <v>1330</v>
      </c>
      <c r="D30" s="32"/>
      <c r="E30" s="110"/>
      <c r="F30" s="32"/>
      <c r="G30" s="73"/>
    </row>
    <row r="31" spans="1:7" ht="16.8" thickBot="1" x14ac:dyDescent="0.35">
      <c r="A31" s="9"/>
      <c r="B31" s="9" t="s">
        <v>1328</v>
      </c>
      <c r="C31" s="72" t="s">
        <v>1331</v>
      </c>
      <c r="D31" s="87"/>
      <c r="E31" s="112"/>
      <c r="F31" s="76"/>
      <c r="G31" s="88"/>
    </row>
    <row r="32" spans="1:7" ht="15.9" customHeight="1" thickBot="1" x14ac:dyDescent="0.35">
      <c r="C32" s="187" t="s">
        <v>1930</v>
      </c>
      <c r="D32" s="89"/>
      <c r="E32" s="34"/>
      <c r="F32" s="90"/>
      <c r="G32" s="35"/>
    </row>
    <row r="33" spans="1:7" ht="16.2" x14ac:dyDescent="0.3">
      <c r="A33" s="9"/>
      <c r="B33" s="11"/>
      <c r="C33" s="91" t="s">
        <v>1646</v>
      </c>
      <c r="D33" s="32"/>
      <c r="E33" s="113" t="s">
        <v>1656</v>
      </c>
      <c r="F33" s="17"/>
      <c r="G33" s="92"/>
    </row>
    <row r="34" spans="1:7" ht="16.8" thickBot="1" x14ac:dyDescent="0.35">
      <c r="B34" s="9" t="s">
        <v>1337</v>
      </c>
      <c r="C34" s="93" t="s">
        <v>1433</v>
      </c>
      <c r="D34" s="76"/>
      <c r="E34" s="114"/>
      <c r="F34" s="70"/>
      <c r="G34" s="94"/>
    </row>
    <row r="35" spans="1:7" ht="18" customHeight="1" thickBot="1" x14ac:dyDescent="0.35">
      <c r="A35" s="9"/>
      <c r="B35" s="9" t="s">
        <v>1337</v>
      </c>
      <c r="C35" s="69" t="s">
        <v>1337</v>
      </c>
      <c r="D35" s="70"/>
      <c r="E35" s="90"/>
      <c r="F35" s="70"/>
      <c r="G35" s="90"/>
    </row>
    <row r="36" spans="1:7" ht="15.6" customHeight="1" x14ac:dyDescent="0.3">
      <c r="B36" s="9" t="s">
        <v>1337</v>
      </c>
      <c r="C36" s="74" t="s">
        <v>1003</v>
      </c>
      <c r="D36" s="32"/>
      <c r="E36" s="75"/>
      <c r="F36" s="32"/>
      <c r="G36" s="32"/>
    </row>
    <row r="37" spans="1:7" ht="16.5" customHeight="1" x14ac:dyDescent="0.3">
      <c r="A37" s="9"/>
      <c r="B37" s="9" t="s">
        <v>1337</v>
      </c>
      <c r="C37" s="95" t="s">
        <v>986</v>
      </c>
      <c r="D37" s="32"/>
      <c r="E37" s="109" t="s">
        <v>996</v>
      </c>
      <c r="F37" s="32"/>
      <c r="G37" s="84"/>
    </row>
    <row r="38" spans="1:7" ht="16.5" customHeight="1" x14ac:dyDescent="0.3">
      <c r="A38" s="9"/>
      <c r="B38" s="9" t="s">
        <v>1337</v>
      </c>
      <c r="C38" s="95" t="s">
        <v>987</v>
      </c>
      <c r="D38" s="32"/>
      <c r="E38" s="109" t="s">
        <v>996</v>
      </c>
      <c r="F38" s="32"/>
      <c r="G38" s="84"/>
    </row>
    <row r="39" spans="1:7" ht="15.6" customHeight="1" x14ac:dyDescent="0.3">
      <c r="B39" s="9" t="s">
        <v>1337</v>
      </c>
      <c r="C39" s="95" t="s">
        <v>1431</v>
      </c>
      <c r="D39" s="32"/>
      <c r="E39" s="109" t="s">
        <v>996</v>
      </c>
      <c r="F39" s="32"/>
      <c r="G39" s="84"/>
    </row>
    <row r="40" spans="1:7" ht="18" customHeight="1" x14ac:dyDescent="0.3">
      <c r="B40" s="9" t="s">
        <v>1337</v>
      </c>
      <c r="C40" s="95" t="s">
        <v>1821</v>
      </c>
      <c r="D40" s="32"/>
      <c r="E40" s="109" t="s">
        <v>1000</v>
      </c>
      <c r="F40" s="32"/>
      <c r="G40" s="84"/>
    </row>
    <row r="41" spans="1:7" ht="16.2" x14ac:dyDescent="0.3">
      <c r="B41" s="9" t="s">
        <v>1337</v>
      </c>
      <c r="C41" s="96" t="s">
        <v>1644</v>
      </c>
      <c r="D41" s="32"/>
      <c r="E41" s="109" t="s">
        <v>1950</v>
      </c>
      <c r="F41" s="32"/>
      <c r="G41" s="84"/>
    </row>
    <row r="42" spans="1:7" ht="16.2" x14ac:dyDescent="0.3">
      <c r="B42" s="9" t="s">
        <v>1337</v>
      </c>
      <c r="C42" s="95" t="s">
        <v>1744</v>
      </c>
      <c r="D42" s="32"/>
      <c r="E42" s="109">
        <v>1</v>
      </c>
      <c r="F42" s="32"/>
      <c r="G42" s="84"/>
    </row>
    <row r="43" spans="1:7" ht="16.2" x14ac:dyDescent="0.3">
      <c r="B43" s="9" t="s">
        <v>1337</v>
      </c>
      <c r="C43" s="95" t="s">
        <v>1820</v>
      </c>
      <c r="D43" s="97"/>
      <c r="E43" s="109">
        <v>7</v>
      </c>
      <c r="F43" s="32"/>
      <c r="G43" s="98"/>
    </row>
    <row r="44" spans="1:7" ht="16.2" x14ac:dyDescent="0.3">
      <c r="B44" s="9" t="s">
        <v>1337</v>
      </c>
      <c r="C44" s="99" t="s">
        <v>1868</v>
      </c>
      <c r="D44" s="32"/>
      <c r="E44" s="115" t="s">
        <v>1178</v>
      </c>
      <c r="F44" s="83"/>
      <c r="G44" s="84"/>
    </row>
    <row r="45" spans="1:7" ht="16.2" x14ac:dyDescent="0.3">
      <c r="B45" s="9" t="s">
        <v>1337</v>
      </c>
      <c r="C45" s="100" t="s">
        <v>1333</v>
      </c>
      <c r="D45" s="32"/>
      <c r="E45" s="211" t="s">
        <v>1951</v>
      </c>
      <c r="F45" s="32"/>
      <c r="G45" s="84" t="s">
        <v>1952</v>
      </c>
    </row>
    <row r="46" spans="1:7" ht="16.8" thickBot="1" x14ac:dyDescent="0.35">
      <c r="B46" s="9" t="s">
        <v>1337</v>
      </c>
      <c r="C46" s="186" t="s">
        <v>1743</v>
      </c>
      <c r="D46" s="76"/>
      <c r="E46" s="209" t="s">
        <v>1953</v>
      </c>
      <c r="F46" s="76"/>
      <c r="G46" s="122"/>
    </row>
    <row r="47" spans="1:7" s="13" customFormat="1" ht="16.8" thickBot="1" x14ac:dyDescent="0.35">
      <c r="A47" s="7"/>
      <c r="B47" s="9" t="s">
        <v>1337</v>
      </c>
      <c r="C47" s="184" t="s">
        <v>1928</v>
      </c>
      <c r="D47" s="76"/>
      <c r="E47" s="185"/>
      <c r="F47" s="76"/>
      <c r="G47" s="122"/>
    </row>
    <row r="48" spans="1:7" ht="15.6" customHeight="1" x14ac:dyDescent="0.3">
      <c r="B48" s="9" t="s">
        <v>1337</v>
      </c>
      <c r="C48" s="95" t="s">
        <v>1334</v>
      </c>
      <c r="D48" s="32"/>
      <c r="E48" s="109" t="s">
        <v>996</v>
      </c>
      <c r="F48" s="32"/>
      <c r="G48" s="84"/>
    </row>
    <row r="49" spans="1:7" s="9" customFormat="1" ht="16.2" x14ac:dyDescent="0.3">
      <c r="A49" s="7"/>
      <c r="C49" s="95" t="s">
        <v>1432</v>
      </c>
      <c r="D49" s="32"/>
      <c r="E49" s="109" t="s">
        <v>996</v>
      </c>
      <c r="F49" s="32"/>
      <c r="G49" s="84"/>
    </row>
    <row r="50" spans="1:7" s="9" customFormat="1" ht="15.6" customHeight="1" x14ac:dyDescent="0.3">
      <c r="A50" s="7"/>
      <c r="C50" s="95" t="s">
        <v>1335</v>
      </c>
      <c r="D50" s="32"/>
      <c r="E50" s="109" t="s">
        <v>996</v>
      </c>
      <c r="F50" s="32"/>
      <c r="G50" s="84"/>
    </row>
    <row r="51" spans="1:7" ht="16.8" thickBot="1" x14ac:dyDescent="0.35">
      <c r="B51" s="9"/>
      <c r="C51" s="120" t="s">
        <v>1336</v>
      </c>
      <c r="D51" s="76"/>
      <c r="E51" s="121" t="s">
        <v>999</v>
      </c>
      <c r="F51" s="76"/>
      <c r="G51" s="122"/>
    </row>
    <row r="52" spans="1:7" ht="16.8" thickBot="1" x14ac:dyDescent="0.35">
      <c r="B52" s="9"/>
      <c r="C52" s="117" t="s">
        <v>1869</v>
      </c>
      <c r="D52" s="118"/>
      <c r="E52" s="119">
        <f>SUM(E53:E56)</f>
        <v>1</v>
      </c>
      <c r="F52" s="118"/>
      <c r="G52" s="118"/>
    </row>
    <row r="53" spans="1:7" ht="16.2" x14ac:dyDescent="0.3">
      <c r="B53" s="9"/>
      <c r="C53" s="72" t="s">
        <v>1623</v>
      </c>
      <c r="D53" s="32"/>
      <c r="E53" s="101">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0.29629629629629628</v>
      </c>
      <c r="F53" s="32"/>
      <c r="G53" s="102" t="s">
        <v>1624</v>
      </c>
    </row>
    <row r="54" spans="1:7" s="9" customFormat="1" ht="16.2" x14ac:dyDescent="0.3">
      <c r="B54" s="14"/>
      <c r="C54" s="72" t="s">
        <v>1657</v>
      </c>
      <c r="D54" s="32"/>
      <c r="E54" s="101">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0.35185185185185186</v>
      </c>
      <c r="F54" s="32"/>
      <c r="G54" s="102" t="s">
        <v>1624</v>
      </c>
    </row>
    <row r="55" spans="1:7" s="9" customFormat="1" ht="16.2" x14ac:dyDescent="0.3">
      <c r="A55" s="7"/>
      <c r="B55" s="9" t="s">
        <v>1338</v>
      </c>
      <c r="C55" s="72" t="s">
        <v>1000</v>
      </c>
      <c r="D55" s="32"/>
      <c r="E55" s="101">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0.22222222222222221</v>
      </c>
      <c r="F55" s="32"/>
      <c r="G55" s="102" t="s">
        <v>1624</v>
      </c>
    </row>
    <row r="56" spans="1:7" ht="15" customHeight="1" thickBot="1" x14ac:dyDescent="0.35">
      <c r="B56" s="9" t="s">
        <v>1338</v>
      </c>
      <c r="C56" s="72" t="s">
        <v>1578</v>
      </c>
      <c r="D56" s="32"/>
      <c r="E56" s="101">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0.12962962962962962</v>
      </c>
      <c r="F56" s="32"/>
      <c r="G56" s="102" t="s">
        <v>1624</v>
      </c>
    </row>
    <row r="57" spans="1:7" ht="16.8" thickBot="1" x14ac:dyDescent="0.35">
      <c r="B57" s="9" t="s">
        <v>1338</v>
      </c>
      <c r="C57" s="103" t="s">
        <v>1645</v>
      </c>
      <c r="D57" s="104"/>
      <c r="E57" s="105"/>
      <c r="F57" s="104"/>
      <c r="G57" s="104"/>
    </row>
    <row r="58" spans="1:7" s="9" customFormat="1" ht="16.2" x14ac:dyDescent="0.3">
      <c r="A58" s="7"/>
      <c r="B58" s="9" t="s">
        <v>1338</v>
      </c>
      <c r="C58" s="72" t="s">
        <v>990</v>
      </c>
      <c r="D58" s="32"/>
      <c r="E58" s="107" t="s">
        <v>2036</v>
      </c>
      <c r="F58" s="32"/>
      <c r="G58" s="73"/>
    </row>
    <row r="59" spans="1:7" ht="16.2" x14ac:dyDescent="0.3">
      <c r="C59" s="72" t="s">
        <v>991</v>
      </c>
      <c r="D59" s="32"/>
      <c r="E59" s="107" t="s">
        <v>1947</v>
      </c>
      <c r="F59" s="32"/>
      <c r="G59" s="73"/>
    </row>
    <row r="60" spans="1:7" ht="43.2" x14ac:dyDescent="0.3">
      <c r="C60" s="72" t="s">
        <v>992</v>
      </c>
      <c r="D60" s="32"/>
      <c r="E60" s="212" t="s">
        <v>2037</v>
      </c>
      <c r="F60" s="32"/>
      <c r="G60" s="73"/>
    </row>
    <row r="61" spans="1:7" ht="16.8" thickBot="1" x14ac:dyDescent="0.35">
      <c r="C61" s="106"/>
      <c r="D61" s="76"/>
      <c r="E61" s="77"/>
      <c r="F61" s="76"/>
      <c r="G61" s="87"/>
    </row>
    <row r="62" spans="1:7" s="9" customFormat="1" ht="16.8" thickBot="1" x14ac:dyDescent="0.35">
      <c r="A62" s="7"/>
      <c r="B62" s="7"/>
      <c r="C62" s="273"/>
      <c r="D62" s="273"/>
      <c r="E62" s="273"/>
      <c r="F62" s="273"/>
      <c r="G62" s="273"/>
    </row>
    <row r="63" spans="1:7" s="17" customFormat="1" ht="15.6" thickBot="1" x14ac:dyDescent="0.35">
      <c r="C63" s="262" t="s">
        <v>1838</v>
      </c>
      <c r="D63" s="263"/>
      <c r="E63" s="263"/>
      <c r="F63" s="263"/>
      <c r="G63" s="264"/>
    </row>
    <row r="64" spans="1:7" s="17" customFormat="1" ht="15.6" thickBot="1" x14ac:dyDescent="0.35">
      <c r="C64" s="262" t="s">
        <v>1857</v>
      </c>
      <c r="D64" s="263"/>
      <c r="E64" s="263"/>
      <c r="F64" s="263"/>
      <c r="G64" s="264"/>
    </row>
    <row r="65" spans="2:7" s="17" customFormat="1" ht="15.6" thickBot="1" x14ac:dyDescent="0.35">
      <c r="C65" s="274"/>
      <c r="D65" s="274"/>
      <c r="E65" s="274"/>
      <c r="F65" s="274"/>
      <c r="G65" s="274"/>
    </row>
    <row r="66" spans="2:7" s="17" customFormat="1" ht="18.75" customHeight="1" x14ac:dyDescent="0.3">
      <c r="C66" s="275" t="s">
        <v>1837</v>
      </c>
      <c r="D66" s="275"/>
      <c r="E66" s="275"/>
      <c r="F66" s="275"/>
      <c r="G66" s="275"/>
    </row>
    <row r="67" spans="2:7" s="17" customFormat="1" ht="15" x14ac:dyDescent="0.3">
      <c r="C67" s="257" t="s">
        <v>1858</v>
      </c>
      <c r="D67" s="257"/>
      <c r="E67" s="257"/>
      <c r="F67" s="257"/>
      <c r="G67" s="257"/>
    </row>
    <row r="68" spans="2:7" s="17" customFormat="1" ht="15" x14ac:dyDescent="0.3">
      <c r="B68" s="32" t="s">
        <v>993</v>
      </c>
      <c r="C68" s="268" t="s">
        <v>1859</v>
      </c>
      <c r="D68" s="268"/>
      <c r="E68" s="268"/>
      <c r="F68" s="268"/>
      <c r="G68" s="268"/>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67"/>
      <c r="D72" s="267"/>
      <c r="E72" s="267"/>
      <c r="F72" s="267"/>
      <c r="G72" s="267"/>
    </row>
    <row r="73" spans="2:7" ht="16.2" x14ac:dyDescent="0.3">
      <c r="C73" s="267"/>
      <c r="D73" s="267"/>
      <c r="E73" s="267"/>
      <c r="F73" s="267"/>
      <c r="G73" s="267"/>
    </row>
    <row r="74" spans="2:7" ht="18.75" customHeight="1" x14ac:dyDescent="0.3">
      <c r="C74" s="267"/>
      <c r="D74" s="267"/>
      <c r="E74" s="267"/>
      <c r="F74" s="267"/>
      <c r="G74" s="267"/>
    </row>
    <row r="75" spans="2:7" ht="16.2" x14ac:dyDescent="0.3">
      <c r="C75" s="267"/>
      <c r="D75" s="267"/>
      <c r="E75" s="267"/>
      <c r="F75" s="267"/>
      <c r="G75" s="267"/>
    </row>
    <row r="76" spans="2:7" ht="16.2" x14ac:dyDescent="0.3">
      <c r="C76" s="8"/>
      <c r="D76" s="8"/>
      <c r="E76" s="8"/>
      <c r="F76" s="8"/>
    </row>
    <row r="77" spans="2:7" ht="16.2" x14ac:dyDescent="0.3">
      <c r="C77" s="266"/>
      <c r="D77" s="266"/>
      <c r="E77" s="266"/>
    </row>
    <row r="78" spans="2:7" ht="16.2" x14ac:dyDescent="0.3">
      <c r="C78" s="266"/>
      <c r="D78" s="266"/>
      <c r="E78" s="266"/>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display="robin.ferrier@bdo.sr" xr:uid="{96FDFECA-FE12-424B-A6CD-E2B5610CBF3F}"/>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26"/>
  <sheetViews>
    <sheetView showGridLines="0" topLeftCell="A20" zoomScale="90" zoomScaleNormal="90" workbookViewId="0">
      <selection activeCell="H33" sqref="H33"/>
    </sheetView>
  </sheetViews>
  <sheetFormatPr defaultColWidth="4" defaultRowHeight="24" customHeight="1" x14ac:dyDescent="0.3"/>
  <cols>
    <col min="1" max="1" width="4" style="7"/>
    <col min="2" max="2" width="56.5546875" style="7" customWidth="1"/>
    <col min="3" max="3" width="4" style="7"/>
    <col min="4" max="4" width="50.5546875" style="215" customWidth="1"/>
    <col min="5" max="5" width="5.44140625" style="215" customWidth="1"/>
    <col min="6" max="6" width="50.5546875" style="215" customWidth="1"/>
    <col min="7" max="7" width="4" style="7"/>
    <col min="8" max="8" width="53.88671875" style="7" customWidth="1"/>
    <col min="9" max="13" width="4" style="7"/>
    <col min="14" max="14" width="42" style="7" bestFit="1" customWidth="1"/>
    <col min="15" max="16384" width="4" style="7"/>
  </cols>
  <sheetData>
    <row r="1" spans="2:14" ht="16.2" x14ac:dyDescent="0.3"/>
    <row r="2" spans="2:14" s="17" customFormat="1" ht="15" x14ac:dyDescent="0.3">
      <c r="B2" s="49" t="s">
        <v>1870</v>
      </c>
      <c r="C2" s="49"/>
      <c r="D2" s="48"/>
      <c r="E2" s="48"/>
      <c r="F2" s="48"/>
      <c r="G2" s="49"/>
      <c r="H2" s="49"/>
    </row>
    <row r="3" spans="2:14" s="174" customFormat="1" x14ac:dyDescent="0.3">
      <c r="B3" s="270" t="s">
        <v>1637</v>
      </c>
      <c r="C3" s="270"/>
      <c r="D3" s="270"/>
      <c r="E3" s="270"/>
      <c r="F3" s="270"/>
      <c r="G3" s="270"/>
      <c r="H3" s="270"/>
    </row>
    <row r="4" spans="2:14" s="17" customFormat="1" ht="17.100000000000001" customHeight="1" x14ac:dyDescent="0.3">
      <c r="B4" s="277" t="s">
        <v>1633</v>
      </c>
      <c r="C4" s="277"/>
      <c r="D4" s="277"/>
      <c r="E4" s="277"/>
      <c r="F4" s="277"/>
      <c r="G4" s="277"/>
      <c r="H4" s="277"/>
    </row>
    <row r="5" spans="2:14" s="17" customFormat="1" ht="15" x14ac:dyDescent="0.3">
      <c r="B5" s="272" t="s">
        <v>1871</v>
      </c>
      <c r="C5" s="272"/>
      <c r="D5" s="272"/>
      <c r="E5" s="272"/>
      <c r="F5" s="272"/>
      <c r="G5" s="272"/>
      <c r="H5" s="272"/>
    </row>
    <row r="6" spans="2:14" s="17" customFormat="1" ht="15" x14ac:dyDescent="0.35">
      <c r="B6" s="272" t="s">
        <v>1634</v>
      </c>
      <c r="C6" s="272"/>
      <c r="D6" s="272"/>
      <c r="E6" s="272"/>
      <c r="F6" s="272"/>
      <c r="G6" s="272"/>
      <c r="H6" s="272"/>
      <c r="N6" s="15"/>
    </row>
    <row r="7" spans="2:14" s="17" customFormat="1" ht="15" x14ac:dyDescent="0.3">
      <c r="B7" s="272" t="s">
        <v>1872</v>
      </c>
      <c r="C7" s="272"/>
      <c r="D7" s="272"/>
      <c r="E7" s="272"/>
      <c r="F7" s="272"/>
      <c r="G7" s="272"/>
      <c r="H7" s="272"/>
    </row>
    <row r="8" spans="2:14" s="17" customFormat="1" ht="17.100000000000001" customHeight="1" x14ac:dyDescent="0.3">
      <c r="B8" s="272" t="s">
        <v>1873</v>
      </c>
      <c r="C8" s="272"/>
      <c r="D8" s="272"/>
      <c r="E8" s="272"/>
      <c r="F8" s="272"/>
      <c r="G8" s="272"/>
      <c r="H8" s="272"/>
    </row>
    <row r="9" spans="2:14" s="17" customFormat="1" ht="15" customHeight="1" x14ac:dyDescent="0.35">
      <c r="B9" s="282" t="s">
        <v>1874</v>
      </c>
      <c r="C9" s="282"/>
      <c r="D9" s="282"/>
      <c r="E9" s="282"/>
      <c r="F9" s="282"/>
      <c r="G9" s="282"/>
      <c r="H9" s="282"/>
    </row>
    <row r="10" spans="2:14" s="17" customFormat="1" ht="15" customHeight="1" x14ac:dyDescent="0.35">
      <c r="D10" s="216"/>
      <c r="E10" s="217"/>
      <c r="F10" s="217"/>
      <c r="G10" s="123"/>
      <c r="H10" s="123"/>
    </row>
    <row r="11" spans="2:14" s="17" customFormat="1" ht="16.2" x14ac:dyDescent="0.3">
      <c r="B11" s="53" t="s">
        <v>1936</v>
      </c>
      <c r="C11" s="20"/>
      <c r="D11" s="23" t="s">
        <v>1935</v>
      </c>
      <c r="E11" s="218"/>
      <c r="F11" s="24" t="s">
        <v>1643</v>
      </c>
      <c r="G11" s="7"/>
      <c r="N11" s="179"/>
    </row>
    <row r="12" spans="2:14" s="17" customFormat="1" ht="15" x14ac:dyDescent="0.3">
      <c r="D12" s="216"/>
      <c r="E12" s="216"/>
      <c r="F12" s="216"/>
    </row>
    <row r="13" spans="2:14" s="174" customFormat="1" x14ac:dyDescent="0.3">
      <c r="B13" s="16" t="s">
        <v>1631</v>
      </c>
      <c r="D13" s="219"/>
      <c r="E13" s="220"/>
      <c r="F13" s="219"/>
    </row>
    <row r="14" spans="2:14" s="17" customFormat="1" ht="15" x14ac:dyDescent="0.3">
      <c r="B14" s="34" t="s">
        <v>1875</v>
      </c>
      <c r="D14" s="221"/>
      <c r="E14" s="216"/>
      <c r="F14" s="221"/>
    </row>
    <row r="15" spans="2:14" s="17" customFormat="1" ht="15" x14ac:dyDescent="0.3">
      <c r="B15" s="36"/>
      <c r="D15" s="216"/>
      <c r="E15" s="216"/>
      <c r="F15" s="216"/>
    </row>
    <row r="16" spans="2:14" s="193" customFormat="1" ht="18.600000000000001" x14ac:dyDescent="0.3">
      <c r="B16" s="194" t="s">
        <v>3</v>
      </c>
      <c r="D16" s="222" t="s">
        <v>4</v>
      </c>
      <c r="E16" s="223"/>
      <c r="F16" s="222" t="s">
        <v>1604</v>
      </c>
      <c r="H16" s="195" t="s">
        <v>2</v>
      </c>
    </row>
    <row r="17" spans="1:14" s="17" customFormat="1" ht="32.25" customHeight="1" x14ac:dyDescent="0.3">
      <c r="B17" s="124" t="s">
        <v>1876</v>
      </c>
      <c r="D17" s="224"/>
      <c r="E17" s="216"/>
      <c r="F17" s="224"/>
      <c r="H17" s="125"/>
    </row>
    <row r="18" spans="1:14" s="17" customFormat="1" ht="15" x14ac:dyDescent="0.3">
      <c r="B18" s="126" t="s">
        <v>1517</v>
      </c>
      <c r="D18" s="225"/>
      <c r="E18" s="216"/>
      <c r="F18" s="225"/>
      <c r="H18" s="127"/>
    </row>
    <row r="19" spans="1:14" s="17" customFormat="1" ht="15" x14ac:dyDescent="0.3">
      <c r="B19" s="128" t="s">
        <v>1518</v>
      </c>
      <c r="D19" s="226" t="s">
        <v>1577</v>
      </c>
      <c r="E19" s="216"/>
      <c r="F19" s="227" t="s">
        <v>1955</v>
      </c>
      <c r="H19" s="127"/>
    </row>
    <row r="20" spans="1:14" s="17" customFormat="1" ht="15" x14ac:dyDescent="0.3">
      <c r="B20" s="128" t="s">
        <v>1579</v>
      </c>
      <c r="D20" s="226" t="s">
        <v>1577</v>
      </c>
      <c r="E20" s="216"/>
      <c r="F20" s="226" t="s">
        <v>1956</v>
      </c>
      <c r="H20" s="127"/>
    </row>
    <row r="21" spans="1:14" s="17" customFormat="1" ht="15" x14ac:dyDescent="0.3">
      <c r="B21" s="128" t="s">
        <v>1937</v>
      </c>
      <c r="D21" s="226" t="s">
        <v>1577</v>
      </c>
      <c r="E21" s="216"/>
      <c r="F21" s="227" t="s">
        <v>1955</v>
      </c>
      <c r="H21" s="127"/>
      <c r="M21" s="179"/>
      <c r="N21" s="198"/>
    </row>
    <row r="22" spans="1:14" s="17" customFormat="1" ht="15" x14ac:dyDescent="0.3">
      <c r="B22" s="129" t="s">
        <v>1519</v>
      </c>
      <c r="D22" s="228" t="s">
        <v>1577</v>
      </c>
      <c r="E22" s="216"/>
      <c r="F22" s="226" t="s">
        <v>1954</v>
      </c>
      <c r="H22" s="130"/>
    </row>
    <row r="23" spans="1:14" s="17" customFormat="1" ht="15" x14ac:dyDescent="0.3">
      <c r="B23" s="36"/>
      <c r="D23" s="216"/>
      <c r="E23" s="216"/>
      <c r="F23" s="216"/>
    </row>
    <row r="24" spans="1:14" s="17" customFormat="1" ht="15" x14ac:dyDescent="0.3">
      <c r="B24" s="124" t="s">
        <v>1877</v>
      </c>
      <c r="D24" s="224"/>
      <c r="E24" s="216"/>
      <c r="F24" s="224"/>
      <c r="H24" s="125"/>
    </row>
    <row r="25" spans="1:14" s="17" customFormat="1" ht="15" x14ac:dyDescent="0.3">
      <c r="B25" s="126" t="s">
        <v>1517</v>
      </c>
      <c r="D25" s="225"/>
      <c r="E25" s="216"/>
      <c r="F25" s="225"/>
      <c r="H25" s="127"/>
    </row>
    <row r="26" spans="1:14" s="17" customFormat="1" ht="15" x14ac:dyDescent="0.3">
      <c r="B26" s="128" t="s">
        <v>1581</v>
      </c>
      <c r="D26" s="226" t="s">
        <v>1656</v>
      </c>
      <c r="E26" s="216"/>
      <c r="F26" s="226" t="s">
        <v>1973</v>
      </c>
      <c r="H26" s="127"/>
    </row>
    <row r="27" spans="1:14" s="17" customFormat="1" ht="15" x14ac:dyDescent="0.3">
      <c r="A27" s="131"/>
      <c r="B27" s="132" t="s">
        <v>1659</v>
      </c>
      <c r="C27" s="133"/>
      <c r="D27" s="226" t="s">
        <v>1656</v>
      </c>
      <c r="E27" s="216"/>
      <c r="F27" s="226" t="s">
        <v>1973</v>
      </c>
      <c r="H27" s="127"/>
    </row>
    <row r="28" spans="1:14" s="17" customFormat="1" ht="15" x14ac:dyDescent="0.3">
      <c r="B28" s="128" t="s">
        <v>1580</v>
      </c>
      <c r="D28" s="226" t="s">
        <v>1656</v>
      </c>
      <c r="E28" s="216"/>
      <c r="F28" s="226" t="s">
        <v>1973</v>
      </c>
      <c r="H28" s="127"/>
    </row>
    <row r="29" spans="1:14" s="17" customFormat="1" ht="15" x14ac:dyDescent="0.3">
      <c r="B29" s="134" t="s">
        <v>1659</v>
      </c>
      <c r="C29" s="133"/>
      <c r="D29" s="226" t="s">
        <v>1656</v>
      </c>
      <c r="E29" s="216"/>
      <c r="F29" s="226" t="s">
        <v>1973</v>
      </c>
      <c r="H29" s="127"/>
    </row>
    <row r="30" spans="1:14" s="17" customFormat="1" ht="15" x14ac:dyDescent="0.3">
      <c r="B30" s="128" t="s">
        <v>1582</v>
      </c>
      <c r="D30" s="226" t="s">
        <v>1656</v>
      </c>
      <c r="E30" s="216"/>
      <c r="F30" s="226" t="s">
        <v>1973</v>
      </c>
      <c r="H30" s="127"/>
    </row>
    <row r="31" spans="1:14" s="17" customFormat="1" ht="45" x14ac:dyDescent="0.3">
      <c r="B31" s="135" t="s">
        <v>1658</v>
      </c>
      <c r="C31" s="133"/>
      <c r="D31" s="228">
        <f>3+4</f>
        <v>7</v>
      </c>
      <c r="E31" s="216"/>
      <c r="F31" s="226" t="s">
        <v>1975</v>
      </c>
      <c r="H31" s="127"/>
    </row>
    <row r="32" spans="1:14" s="17" customFormat="1" ht="15" x14ac:dyDescent="0.3">
      <c r="B32" s="136"/>
      <c r="D32" s="216"/>
      <c r="E32" s="216"/>
      <c r="F32" s="216"/>
      <c r="H32" s="137"/>
    </row>
    <row r="33" spans="2:13" s="17" customFormat="1" ht="15" x14ac:dyDescent="0.3">
      <c r="B33" s="124" t="s">
        <v>1878</v>
      </c>
      <c r="D33" s="138"/>
      <c r="E33" s="216"/>
      <c r="F33" s="138"/>
      <c r="H33" s="125"/>
    </row>
    <row r="34" spans="2:13" s="17" customFormat="1" ht="15" x14ac:dyDescent="0.3">
      <c r="B34" s="126" t="s">
        <v>1341</v>
      </c>
      <c r="D34" s="226" t="s">
        <v>1656</v>
      </c>
      <c r="E34" s="216"/>
      <c r="F34" s="226" t="s">
        <v>1974</v>
      </c>
      <c r="H34" s="127"/>
    </row>
    <row r="35" spans="2:13" s="17" customFormat="1" ht="28.8" x14ac:dyDescent="0.3">
      <c r="B35" s="126" t="s">
        <v>1342</v>
      </c>
      <c r="D35" s="226" t="s">
        <v>1577</v>
      </c>
      <c r="E35" s="216"/>
      <c r="F35" s="227" t="s">
        <v>1976</v>
      </c>
      <c r="H35" s="127"/>
    </row>
    <row r="36" spans="2:13" s="17" customFormat="1" ht="15" x14ac:dyDescent="0.3">
      <c r="B36" s="139" t="s">
        <v>1343</v>
      </c>
      <c r="D36" s="226" t="s">
        <v>1000</v>
      </c>
      <c r="E36" s="216"/>
      <c r="F36" s="226"/>
      <c r="H36" s="130"/>
    </row>
    <row r="37" spans="2:13" s="17" customFormat="1" ht="15" x14ac:dyDescent="0.3">
      <c r="B37" s="36"/>
      <c r="D37" s="216"/>
      <c r="E37" s="216"/>
      <c r="F37" s="216"/>
    </row>
    <row r="38" spans="2:13" s="17" customFormat="1" ht="15" x14ac:dyDescent="0.3">
      <c r="B38" s="124" t="s">
        <v>1879</v>
      </c>
      <c r="D38" s="138"/>
      <c r="E38" s="216"/>
      <c r="F38" s="138"/>
      <c r="H38" s="125"/>
    </row>
    <row r="39" spans="2:13" s="17" customFormat="1" ht="30" x14ac:dyDescent="0.3">
      <c r="B39" s="126" t="s">
        <v>1344</v>
      </c>
      <c r="D39" s="226" t="s">
        <v>1577</v>
      </c>
      <c r="E39" s="216"/>
      <c r="F39" s="226" t="s">
        <v>1957</v>
      </c>
      <c r="H39" s="214" t="s">
        <v>1990</v>
      </c>
    </row>
    <row r="40" spans="2:13" s="17" customFormat="1" ht="30" x14ac:dyDescent="0.3">
      <c r="B40" s="128" t="s">
        <v>1924</v>
      </c>
      <c r="D40" s="226" t="s">
        <v>1578</v>
      </c>
      <c r="E40" s="216"/>
      <c r="F40" s="226" t="s">
        <v>1957</v>
      </c>
      <c r="H40" s="127"/>
      <c r="M40" s="179"/>
    </row>
    <row r="41" spans="2:13" s="17" customFormat="1" ht="37.799999999999997" customHeight="1" x14ac:dyDescent="0.3">
      <c r="B41" s="126" t="s">
        <v>1583</v>
      </c>
      <c r="D41" s="226" t="s">
        <v>1578</v>
      </c>
      <c r="E41" s="216"/>
      <c r="F41" s="226" t="s">
        <v>1977</v>
      </c>
      <c r="H41" s="127"/>
    </row>
    <row r="42" spans="2:13" s="17" customFormat="1" ht="28.8" x14ac:dyDescent="0.3">
      <c r="B42" s="126" t="s">
        <v>1584</v>
      </c>
      <c r="D42" s="226" t="s">
        <v>1577</v>
      </c>
      <c r="E42" s="216"/>
      <c r="F42" s="227" t="s">
        <v>1976</v>
      </c>
      <c r="H42" s="127"/>
    </row>
    <row r="43" spans="2:13" s="17" customFormat="1" ht="15" x14ac:dyDescent="0.3">
      <c r="B43" s="139" t="s">
        <v>1585</v>
      </c>
      <c r="D43" s="228" t="s">
        <v>1000</v>
      </c>
      <c r="E43" s="216"/>
      <c r="F43" s="226"/>
      <c r="H43" s="130"/>
    </row>
    <row r="44" spans="2:13" s="17" customFormat="1" ht="15" x14ac:dyDescent="0.3">
      <c r="B44" s="36"/>
      <c r="D44" s="216"/>
      <c r="E44" s="216"/>
      <c r="F44" s="216"/>
    </row>
    <row r="45" spans="2:13" s="17" customFormat="1" ht="15" x14ac:dyDescent="0.3">
      <c r="B45" s="124" t="s">
        <v>1880</v>
      </c>
      <c r="D45" s="138"/>
      <c r="E45" s="216"/>
      <c r="F45" s="138"/>
      <c r="H45" s="125"/>
    </row>
    <row r="46" spans="2:13" s="17" customFormat="1" ht="15" x14ac:dyDescent="0.3">
      <c r="B46" s="126" t="s">
        <v>1345</v>
      </c>
      <c r="D46" s="226" t="s">
        <v>1656</v>
      </c>
      <c r="E46" s="216"/>
      <c r="F46" s="226" t="s">
        <v>1958</v>
      </c>
      <c r="H46" s="127"/>
    </row>
    <row r="47" spans="2:13" s="17" customFormat="1" ht="15" x14ac:dyDescent="0.3">
      <c r="B47" s="128" t="s">
        <v>1649</v>
      </c>
      <c r="D47" s="226" t="s">
        <v>1656</v>
      </c>
      <c r="E47" s="216"/>
      <c r="F47" s="226" t="s">
        <v>1958</v>
      </c>
      <c r="H47" s="127"/>
    </row>
    <row r="48" spans="2:13" s="17" customFormat="1" ht="45" x14ac:dyDescent="0.3">
      <c r="B48" s="139" t="s">
        <v>1346</v>
      </c>
      <c r="D48" s="229" t="s">
        <v>1656</v>
      </c>
      <c r="E48" s="216"/>
      <c r="F48" s="228" t="s">
        <v>1978</v>
      </c>
      <c r="H48" s="130"/>
    </row>
    <row r="49" spans="2:8" s="17" customFormat="1" ht="15" x14ac:dyDescent="0.3">
      <c r="B49" s="36"/>
      <c r="D49" s="216"/>
      <c r="E49" s="216"/>
      <c r="F49" s="216"/>
    </row>
    <row r="50" spans="2:8" s="17" customFormat="1" ht="15" x14ac:dyDescent="0.3">
      <c r="B50" s="124" t="s">
        <v>1881</v>
      </c>
      <c r="D50" s="138"/>
      <c r="E50" s="216"/>
      <c r="F50" s="138"/>
      <c r="H50" s="125"/>
    </row>
    <row r="51" spans="2:8" s="17" customFormat="1" ht="30" x14ac:dyDescent="0.3">
      <c r="B51" s="140" t="s">
        <v>1347</v>
      </c>
      <c r="D51" s="226" t="s">
        <v>1577</v>
      </c>
      <c r="E51" s="216"/>
      <c r="F51" s="226" t="s">
        <v>1959</v>
      </c>
      <c r="H51" s="127"/>
    </row>
    <row r="52" spans="2:8" s="17" customFormat="1" ht="45" x14ac:dyDescent="0.3">
      <c r="B52" s="141" t="s">
        <v>1923</v>
      </c>
      <c r="D52" s="226" t="s">
        <v>1577</v>
      </c>
      <c r="E52" s="216"/>
      <c r="F52" s="226" t="s">
        <v>1959</v>
      </c>
      <c r="H52" s="127"/>
    </row>
    <row r="53" spans="2:8" s="17" customFormat="1" ht="36" customHeight="1" x14ac:dyDescent="0.3">
      <c r="B53" s="142" t="s">
        <v>1922</v>
      </c>
      <c r="D53" s="228" t="s">
        <v>1577</v>
      </c>
      <c r="E53" s="216"/>
      <c r="F53" s="228" t="s">
        <v>1960</v>
      </c>
      <c r="H53" s="130"/>
    </row>
    <row r="54" spans="2:8" s="17" customFormat="1" ht="15" x14ac:dyDescent="0.3">
      <c r="B54" s="36"/>
      <c r="D54" s="216"/>
      <c r="E54" s="216"/>
      <c r="F54" s="216"/>
    </row>
    <row r="55" spans="2:8" s="17" customFormat="1" ht="15" x14ac:dyDescent="0.3">
      <c r="B55" s="124" t="s">
        <v>1882</v>
      </c>
      <c r="D55" s="138"/>
      <c r="E55" s="216"/>
      <c r="F55" s="138"/>
      <c r="H55" s="125"/>
    </row>
    <row r="56" spans="2:8" s="17" customFormat="1" ht="30" x14ac:dyDescent="0.3">
      <c r="B56" s="143" t="s">
        <v>1586</v>
      </c>
      <c r="D56" s="226" t="s">
        <v>1577</v>
      </c>
      <c r="E56" s="216"/>
      <c r="F56" s="228" t="s">
        <v>1961</v>
      </c>
      <c r="H56" s="130"/>
    </row>
    <row r="57" spans="2:8" s="17" customFormat="1" ht="15" x14ac:dyDescent="0.3">
      <c r="B57" s="36"/>
      <c r="D57" s="216"/>
      <c r="E57" s="216"/>
      <c r="F57" s="216"/>
    </row>
    <row r="58" spans="2:8" s="17" customFormat="1" ht="15" x14ac:dyDescent="0.3">
      <c r="B58" s="124" t="s">
        <v>1926</v>
      </c>
      <c r="D58" s="138"/>
      <c r="E58" s="216"/>
      <c r="F58" s="138"/>
      <c r="H58" s="125"/>
    </row>
    <row r="59" spans="2:8" s="17" customFormat="1" ht="15" x14ac:dyDescent="0.3">
      <c r="B59" s="199" t="s">
        <v>1925</v>
      </c>
      <c r="D59" s="230"/>
      <c r="E59" s="216"/>
      <c r="F59" s="230"/>
      <c r="H59" s="127"/>
    </row>
    <row r="60" spans="2:8" s="17" customFormat="1" ht="30" x14ac:dyDescent="0.3">
      <c r="B60" s="140" t="s">
        <v>1349</v>
      </c>
      <c r="D60" s="226" t="s">
        <v>1656</v>
      </c>
      <c r="E60" s="216"/>
      <c r="F60" s="226" t="s">
        <v>1962</v>
      </c>
      <c r="H60" s="127"/>
    </row>
    <row r="61" spans="2:8" s="17" customFormat="1" ht="30" x14ac:dyDescent="0.3">
      <c r="B61" s="140" t="s">
        <v>1350</v>
      </c>
      <c r="D61" s="226" t="s">
        <v>1656</v>
      </c>
      <c r="E61" s="216"/>
      <c r="F61" s="226" t="s">
        <v>1962</v>
      </c>
      <c r="H61" s="127"/>
    </row>
    <row r="62" spans="2:8" s="17" customFormat="1" ht="15" x14ac:dyDescent="0.3">
      <c r="B62" s="151" t="s">
        <v>1685</v>
      </c>
      <c r="D62" s="231">
        <v>6000000</v>
      </c>
      <c r="E62" s="216"/>
      <c r="F62" s="226" t="s">
        <v>1963</v>
      </c>
      <c r="H62" s="127"/>
    </row>
    <row r="63" spans="2:8" s="17" customFormat="1" ht="15" x14ac:dyDescent="0.3">
      <c r="B63" s="141" t="str">
        <f>LEFT(B62,SEARCH(",",B62))&amp;" value"</f>
        <v>Crude oil (2709), value</v>
      </c>
      <c r="D63" s="231">
        <v>506000000</v>
      </c>
      <c r="E63" s="216"/>
      <c r="F63" s="226" t="s">
        <v>1178</v>
      </c>
      <c r="H63" s="127"/>
    </row>
    <row r="64" spans="2:8" s="17" customFormat="1" ht="15" x14ac:dyDescent="0.3">
      <c r="B64" s="151" t="s">
        <v>1690</v>
      </c>
      <c r="D64" s="231">
        <v>836000</v>
      </c>
      <c r="E64" s="216"/>
      <c r="F64" s="226" t="s">
        <v>1430</v>
      </c>
      <c r="H64" s="127"/>
    </row>
    <row r="65" spans="2:8" s="17" customFormat="1" ht="15" x14ac:dyDescent="0.3">
      <c r="B65" s="141" t="str">
        <f>LEFT(B64,SEARCH(",",B64))&amp;" value"</f>
        <v>Gold (7108), value</v>
      </c>
      <c r="D65" s="231">
        <v>5298000000</v>
      </c>
      <c r="E65" s="216"/>
      <c r="F65" s="226" t="s">
        <v>1178</v>
      </c>
      <c r="H65" s="127"/>
    </row>
    <row r="66" spans="2:8" s="17" customFormat="1" ht="15" hidden="1" x14ac:dyDescent="0.3">
      <c r="B66" s="151"/>
      <c r="D66" s="226"/>
      <c r="E66" s="216"/>
      <c r="F66" s="226"/>
      <c r="H66" s="127"/>
    </row>
    <row r="67" spans="2:8" s="17" customFormat="1" ht="15" hidden="1" x14ac:dyDescent="0.3">
      <c r="B67" s="141"/>
      <c r="D67" s="226"/>
      <c r="E67" s="216"/>
      <c r="F67" s="226"/>
      <c r="H67" s="127"/>
    </row>
    <row r="68" spans="2:8" s="17" customFormat="1" ht="15" hidden="1" x14ac:dyDescent="0.3">
      <c r="B68" s="151"/>
      <c r="D68" s="226"/>
      <c r="E68" s="216"/>
      <c r="F68" s="226"/>
      <c r="H68" s="127"/>
    </row>
    <row r="69" spans="2:8" s="17" customFormat="1" ht="15" hidden="1" x14ac:dyDescent="0.3">
      <c r="B69" s="141"/>
      <c r="D69" s="226"/>
      <c r="E69" s="216"/>
      <c r="F69" s="226"/>
      <c r="H69" s="127"/>
    </row>
    <row r="70" spans="2:8" s="17" customFormat="1" ht="15" hidden="1" x14ac:dyDescent="0.3">
      <c r="B70" s="151"/>
      <c r="D70" s="226"/>
      <c r="E70" s="216"/>
      <c r="F70" s="226"/>
      <c r="H70" s="127"/>
    </row>
    <row r="71" spans="2:8" s="17" customFormat="1" ht="15" hidden="1" x14ac:dyDescent="0.3">
      <c r="B71" s="141"/>
      <c r="D71" s="226"/>
      <c r="E71" s="216"/>
      <c r="F71" s="226"/>
      <c r="H71" s="127"/>
    </row>
    <row r="72" spans="2:8" s="17" customFormat="1" ht="15" hidden="1" x14ac:dyDescent="0.3">
      <c r="B72" s="151"/>
      <c r="D72" s="226"/>
      <c r="E72" s="216"/>
      <c r="F72" s="226"/>
      <c r="H72" s="127"/>
    </row>
    <row r="73" spans="2:8" s="17" customFormat="1" ht="15" hidden="1" x14ac:dyDescent="0.3">
      <c r="B73" s="141"/>
      <c r="D73" s="226"/>
      <c r="E73" s="216"/>
      <c r="F73" s="226"/>
      <c r="H73" s="127"/>
    </row>
    <row r="74" spans="2:8" s="17" customFormat="1" ht="15" hidden="1" x14ac:dyDescent="0.3">
      <c r="B74" s="151"/>
      <c r="D74" s="226"/>
      <c r="E74" s="216"/>
      <c r="F74" s="226"/>
      <c r="H74" s="127"/>
    </row>
    <row r="75" spans="2:8" s="17" customFormat="1" ht="15" hidden="1" x14ac:dyDescent="0.3">
      <c r="B75" s="142"/>
      <c r="D75" s="228"/>
      <c r="E75" s="216"/>
      <c r="F75" s="228"/>
      <c r="H75" s="130"/>
    </row>
    <row r="76" spans="2:8" s="17" customFormat="1" ht="15" x14ac:dyDescent="0.3">
      <c r="B76" s="36"/>
      <c r="D76" s="216"/>
      <c r="E76" s="216"/>
      <c r="F76" s="216"/>
    </row>
    <row r="77" spans="2:8" s="17" customFormat="1" ht="15" x14ac:dyDescent="0.3">
      <c r="B77" s="124" t="s">
        <v>1883</v>
      </c>
      <c r="D77" s="138"/>
      <c r="E77" s="216"/>
      <c r="F77" s="138"/>
      <c r="H77" s="125"/>
    </row>
    <row r="78" spans="2:8" s="17" customFormat="1" ht="115.2" x14ac:dyDescent="0.3">
      <c r="B78" s="140" t="s">
        <v>1348</v>
      </c>
      <c r="D78" s="226" t="s">
        <v>1577</v>
      </c>
      <c r="E78" s="216"/>
      <c r="F78" s="227" t="s">
        <v>1979</v>
      </c>
      <c r="H78" s="127"/>
    </row>
    <row r="79" spans="2:8" s="17" customFormat="1" ht="115.2" x14ac:dyDescent="0.3">
      <c r="B79" s="140" t="s">
        <v>1351</v>
      </c>
      <c r="D79" s="226" t="s">
        <v>1577</v>
      </c>
      <c r="E79" s="216"/>
      <c r="F79" s="227" t="s">
        <v>1979</v>
      </c>
      <c r="H79" s="127"/>
    </row>
    <row r="80" spans="2:8" s="17" customFormat="1" ht="15" x14ac:dyDescent="0.3">
      <c r="B80" s="151" t="s">
        <v>1685</v>
      </c>
      <c r="D80" s="232">
        <v>2800000</v>
      </c>
      <c r="E80" s="216"/>
      <c r="F80" s="226" t="s">
        <v>1963</v>
      </c>
      <c r="H80" s="213"/>
    </row>
    <row r="81" spans="2:8" s="17" customFormat="1" ht="15" x14ac:dyDescent="0.3">
      <c r="B81" s="141" t="str">
        <f>LEFT(B80,SEARCH(",",B80))&amp;" value"</f>
        <v>Crude oil (2709), value</v>
      </c>
      <c r="D81" s="232">
        <v>201000000</v>
      </c>
      <c r="E81" s="216"/>
      <c r="F81" s="226" t="s">
        <v>1199</v>
      </c>
      <c r="H81" s="127"/>
    </row>
    <row r="82" spans="2:8" s="17" customFormat="1" ht="15" hidden="1" x14ac:dyDescent="0.3">
      <c r="B82" s="151" t="s">
        <v>1709</v>
      </c>
      <c r="D82" s="226" t="s">
        <v>1555</v>
      </c>
      <c r="E82" s="216"/>
      <c r="F82" s="226" t="s">
        <v>1428</v>
      </c>
      <c r="H82" s="127"/>
    </row>
    <row r="83" spans="2:8" s="17" customFormat="1" ht="15" hidden="1" x14ac:dyDescent="0.3">
      <c r="B83" s="141" t="str">
        <f>LEFT(B82,SEARCH(",",B82))&amp;" value"</f>
        <v>Natural gas (2711), value</v>
      </c>
      <c r="D83" s="226" t="s">
        <v>1555</v>
      </c>
      <c r="E83" s="216"/>
      <c r="F83" s="226" t="s">
        <v>1199</v>
      </c>
      <c r="H83" s="127"/>
    </row>
    <row r="84" spans="2:8" s="17" customFormat="1" ht="15" hidden="1" x14ac:dyDescent="0.3">
      <c r="B84" s="151" t="s">
        <v>1690</v>
      </c>
      <c r="D84" s="226" t="s">
        <v>1555</v>
      </c>
      <c r="E84" s="216"/>
      <c r="F84" s="226" t="s">
        <v>1430</v>
      </c>
      <c r="H84" s="127"/>
    </row>
    <row r="85" spans="2:8" s="17" customFormat="1" ht="15" hidden="1" x14ac:dyDescent="0.3">
      <c r="B85" s="141" t="str">
        <f>LEFT(B84,SEARCH(",",B84))&amp;" value"</f>
        <v>Gold (7108), value</v>
      </c>
      <c r="D85" s="226" t="s">
        <v>1555</v>
      </c>
      <c r="E85" s="216"/>
      <c r="F85" s="226" t="s">
        <v>1199</v>
      </c>
      <c r="H85" s="127"/>
    </row>
    <row r="86" spans="2:8" s="17" customFormat="1" ht="15" hidden="1" x14ac:dyDescent="0.3">
      <c r="B86" s="151" t="s">
        <v>1733</v>
      </c>
      <c r="D86" s="226" t="s">
        <v>1555</v>
      </c>
      <c r="E86" s="216"/>
      <c r="F86" s="226" t="s">
        <v>1430</v>
      </c>
      <c r="H86" s="127"/>
    </row>
    <row r="87" spans="2:8" s="17" customFormat="1" ht="15" hidden="1" x14ac:dyDescent="0.3">
      <c r="B87" s="141" t="str">
        <f>LEFT(B86,SEARCH(",",B86))&amp;" value"</f>
        <v>Silver (7106), value</v>
      </c>
      <c r="D87" s="226" t="s">
        <v>1555</v>
      </c>
      <c r="E87" s="216"/>
      <c r="F87" s="226" t="s">
        <v>1199</v>
      </c>
      <c r="H87" s="127"/>
    </row>
    <row r="88" spans="2:8" s="17" customFormat="1" ht="15" hidden="1" x14ac:dyDescent="0.3">
      <c r="B88" s="151" t="s">
        <v>1680</v>
      </c>
      <c r="D88" s="226" t="s">
        <v>1555</v>
      </c>
      <c r="E88" s="216"/>
      <c r="F88" s="226" t="s">
        <v>1670</v>
      </c>
      <c r="H88" s="127"/>
    </row>
    <row r="89" spans="2:8" s="17" customFormat="1" ht="15" hidden="1" x14ac:dyDescent="0.3">
      <c r="B89" s="141" t="str">
        <f>LEFT(B88,SEARCH(",",B88))&amp;" value"</f>
        <v>Coal (2701), value</v>
      </c>
      <c r="D89" s="226" t="s">
        <v>1555</v>
      </c>
      <c r="E89" s="216"/>
      <c r="F89" s="226" t="s">
        <v>1199</v>
      </c>
      <c r="H89" s="127"/>
    </row>
    <row r="90" spans="2:8" s="17" customFormat="1" ht="15" hidden="1" x14ac:dyDescent="0.3">
      <c r="B90" s="151" t="s">
        <v>1684</v>
      </c>
      <c r="D90" s="226" t="s">
        <v>1555</v>
      </c>
      <c r="E90" s="216"/>
      <c r="F90" s="226" t="s">
        <v>1429</v>
      </c>
      <c r="H90" s="127"/>
    </row>
    <row r="91" spans="2:8" s="17" customFormat="1" ht="15" hidden="1" x14ac:dyDescent="0.3">
      <c r="B91" s="141" t="str">
        <f>LEFT(B90,SEARCH(",",B90))&amp;" value"</f>
        <v>Copper (2603), value</v>
      </c>
      <c r="D91" s="226" t="s">
        <v>1555</v>
      </c>
      <c r="E91" s="216"/>
      <c r="F91" s="226" t="s">
        <v>1199</v>
      </c>
      <c r="H91" s="127"/>
    </row>
    <row r="92" spans="2:8" s="17" customFormat="1" ht="15" hidden="1" x14ac:dyDescent="0.3">
      <c r="B92" s="151" t="s">
        <v>1427</v>
      </c>
      <c r="D92" s="226" t="s">
        <v>1555</v>
      </c>
      <c r="E92" s="216"/>
      <c r="F92" s="226" t="s">
        <v>1429</v>
      </c>
      <c r="H92" s="127"/>
    </row>
    <row r="93" spans="2:8" s="17" customFormat="1" ht="15" hidden="1" x14ac:dyDescent="0.3">
      <c r="B93" s="141" t="str">
        <f>LEFT(B92,SEARCH(",",B92))&amp;" value"</f>
        <v>Add commodities here, value</v>
      </c>
      <c r="D93" s="226" t="s">
        <v>1555</v>
      </c>
      <c r="E93" s="216"/>
      <c r="F93" s="226" t="s">
        <v>1199</v>
      </c>
      <c r="H93" s="127"/>
    </row>
    <row r="94" spans="2:8" s="17" customFormat="1" ht="15" hidden="1" x14ac:dyDescent="0.3">
      <c r="B94" s="151" t="s">
        <v>1427</v>
      </c>
      <c r="D94" s="226" t="s">
        <v>1555</v>
      </c>
      <c r="E94" s="216"/>
      <c r="F94" s="226" t="s">
        <v>1429</v>
      </c>
      <c r="H94" s="127"/>
    </row>
    <row r="95" spans="2:8" s="17" customFormat="1" ht="15" hidden="1" x14ac:dyDescent="0.3">
      <c r="B95" s="142" t="str">
        <f>LEFT(B94,SEARCH(",",B94))&amp;" value"</f>
        <v>Add commodities here, value</v>
      </c>
      <c r="D95" s="228" t="s">
        <v>1555</v>
      </c>
      <c r="E95" s="216"/>
      <c r="F95" s="228" t="s">
        <v>1199</v>
      </c>
      <c r="H95" s="130"/>
    </row>
    <row r="96" spans="2:8" s="17" customFormat="1" ht="15" x14ac:dyDescent="0.3">
      <c r="B96" s="36"/>
      <c r="D96" s="216"/>
      <c r="E96" s="216"/>
      <c r="F96" s="216"/>
    </row>
    <row r="97" spans="2:14" s="17" customFormat="1" ht="15" x14ac:dyDescent="0.3">
      <c r="B97" s="124" t="s">
        <v>1884</v>
      </c>
      <c r="D97" s="138"/>
      <c r="E97" s="216"/>
      <c r="F97" s="138"/>
      <c r="H97" s="125"/>
    </row>
    <row r="98" spans="2:14" s="17" customFormat="1" ht="30" x14ac:dyDescent="0.3">
      <c r="B98" s="140" t="s">
        <v>1587</v>
      </c>
      <c r="D98" s="226" t="s">
        <v>1656</v>
      </c>
      <c r="E98" s="216"/>
      <c r="F98" s="226" t="s">
        <v>1980</v>
      </c>
      <c r="H98" s="127"/>
    </row>
    <row r="99" spans="2:14" s="17" customFormat="1" ht="30" x14ac:dyDescent="0.3">
      <c r="B99" s="144" t="s">
        <v>1588</v>
      </c>
      <c r="D99" s="226" t="s">
        <v>1656</v>
      </c>
      <c r="E99" s="216"/>
      <c r="F99" s="226" t="s">
        <v>1981</v>
      </c>
      <c r="H99" s="127"/>
    </row>
    <row r="100" spans="2:14" s="17" customFormat="1" ht="30" x14ac:dyDescent="0.3">
      <c r="B100" s="145" t="s">
        <v>1601</v>
      </c>
      <c r="D100" s="233" t="e">
        <f>SUM('Part 5 - Company data'!J18/'Part 4 - Government revenues'!J27)</f>
        <v>#DIV/0!</v>
      </c>
      <c r="E100" s="216"/>
      <c r="F100" s="234" t="s">
        <v>1927</v>
      </c>
      <c r="H100" s="130"/>
      <c r="N100" s="179"/>
    </row>
    <row r="101" spans="2:14" s="17" customFormat="1" ht="15" x14ac:dyDescent="0.3">
      <c r="B101" s="36"/>
      <c r="D101" s="216"/>
      <c r="E101" s="216"/>
      <c r="F101" s="216"/>
    </row>
    <row r="102" spans="2:14" s="17" customFormat="1" ht="15" x14ac:dyDescent="0.3">
      <c r="B102" s="124" t="s">
        <v>1885</v>
      </c>
      <c r="D102" s="138"/>
      <c r="E102" s="216"/>
      <c r="F102" s="138"/>
      <c r="H102" s="125"/>
    </row>
    <row r="103" spans="2:14" s="17" customFormat="1" ht="30" x14ac:dyDescent="0.3">
      <c r="B103" s="144" t="s">
        <v>1822</v>
      </c>
      <c r="D103" s="226" t="s">
        <v>1578</v>
      </c>
      <c r="E103" s="216"/>
      <c r="F103" s="226" t="s">
        <v>1964</v>
      </c>
      <c r="H103" s="127"/>
    </row>
    <row r="104" spans="2:14" s="17" customFormat="1" ht="15" x14ac:dyDescent="0.3">
      <c r="B104" s="181" t="s">
        <v>1829</v>
      </c>
      <c r="C104" s="182"/>
      <c r="D104" s="224"/>
      <c r="E104" s="235"/>
      <c r="F104" s="224"/>
      <c r="H104" s="127"/>
    </row>
    <row r="105" spans="2:14" s="17" customFormat="1" ht="15" x14ac:dyDescent="0.3">
      <c r="B105" s="151" t="s">
        <v>1685</v>
      </c>
      <c r="D105" s="226"/>
      <c r="E105" s="216"/>
      <c r="F105" s="226" t="s">
        <v>1966</v>
      </c>
      <c r="H105" s="127"/>
    </row>
    <row r="106" spans="2:14" s="17" customFormat="1" ht="15" x14ac:dyDescent="0.3">
      <c r="B106" s="151" t="s">
        <v>1709</v>
      </c>
      <c r="D106" s="226"/>
      <c r="E106" s="216"/>
      <c r="F106" s="226"/>
      <c r="H106" s="127"/>
    </row>
    <row r="107" spans="2:14" s="17" customFormat="1" ht="15" x14ac:dyDescent="0.3">
      <c r="B107" s="183" t="s">
        <v>1690</v>
      </c>
      <c r="C107" s="148"/>
      <c r="D107" s="228"/>
      <c r="E107" s="236"/>
      <c r="F107" s="228" t="s">
        <v>1965</v>
      </c>
      <c r="H107" s="127"/>
    </row>
    <row r="108" spans="2:14" s="17" customFormat="1" ht="15" x14ac:dyDescent="0.3">
      <c r="B108" s="181" t="s">
        <v>1830</v>
      </c>
      <c r="C108" s="182"/>
      <c r="D108" s="224"/>
      <c r="E108" s="235"/>
      <c r="F108" s="224"/>
      <c r="H108" s="127"/>
    </row>
    <row r="109" spans="2:14" s="17" customFormat="1" ht="15" x14ac:dyDescent="0.3">
      <c r="B109" s="151" t="s">
        <v>1685</v>
      </c>
      <c r="D109" s="226"/>
      <c r="E109" s="216"/>
      <c r="F109" s="226"/>
      <c r="H109" s="127"/>
    </row>
    <row r="110" spans="2:14" s="17" customFormat="1" ht="15" x14ac:dyDescent="0.3">
      <c r="B110" s="141" t="str">
        <f>LEFT(B109,SEARCH(",",B109))&amp;" value"</f>
        <v>Crude oil (2709), value</v>
      </c>
      <c r="D110" s="226"/>
      <c r="E110" s="216"/>
      <c r="F110" s="226"/>
      <c r="H110" s="127"/>
    </row>
    <row r="111" spans="2:14" s="17" customFormat="1" ht="15" x14ac:dyDescent="0.3">
      <c r="B111" s="151" t="s">
        <v>1709</v>
      </c>
      <c r="D111" s="226"/>
      <c r="E111" s="216"/>
      <c r="F111" s="226"/>
      <c r="H111" s="127"/>
    </row>
    <row r="112" spans="2:14" s="17" customFormat="1" ht="15" x14ac:dyDescent="0.3">
      <c r="B112" s="141" t="str">
        <f>LEFT(B111,SEARCH(",",B111))&amp;" value"</f>
        <v>Natural gas (2711), value</v>
      </c>
      <c r="D112" s="226"/>
      <c r="E112" s="216"/>
      <c r="F112" s="226"/>
      <c r="H112" s="127"/>
    </row>
    <row r="113" spans="2:8" s="17" customFormat="1" ht="15" x14ac:dyDescent="0.3">
      <c r="B113" s="151" t="s">
        <v>1427</v>
      </c>
      <c r="D113" s="226"/>
      <c r="E113" s="216"/>
      <c r="F113" s="226"/>
      <c r="H113" s="127"/>
    </row>
    <row r="114" spans="2:8" s="17" customFormat="1" ht="15" x14ac:dyDescent="0.3">
      <c r="B114" s="141" t="str">
        <f>LEFT(B113,SEARCH(",",B113))&amp;" value"</f>
        <v>Add commodities here, value</v>
      </c>
      <c r="D114" s="226"/>
      <c r="E114" s="216"/>
      <c r="F114" s="226"/>
      <c r="H114" s="127"/>
    </row>
    <row r="115" spans="2:8" s="17" customFormat="1" ht="30" x14ac:dyDescent="0.3">
      <c r="B115" s="180" t="s">
        <v>1831</v>
      </c>
      <c r="C115" s="148"/>
      <c r="D115" s="228"/>
      <c r="E115" s="236"/>
      <c r="F115" s="228"/>
      <c r="G115" s="148"/>
      <c r="H115" s="130"/>
    </row>
    <row r="116" spans="2:8" s="17" customFormat="1" ht="15" x14ac:dyDescent="0.3">
      <c r="B116" s="36"/>
      <c r="D116" s="216"/>
      <c r="E116" s="216"/>
      <c r="F116" s="237"/>
    </row>
    <row r="117" spans="2:8" s="17" customFormat="1" ht="15.9" customHeight="1" x14ac:dyDescent="0.3">
      <c r="B117" s="124" t="s">
        <v>1886</v>
      </c>
      <c r="D117" s="138"/>
      <c r="E117" s="216"/>
      <c r="F117" s="138"/>
      <c r="H117" s="125"/>
    </row>
    <row r="118" spans="2:8" s="17" customFormat="1" ht="30" x14ac:dyDescent="0.3">
      <c r="B118" s="144" t="s">
        <v>1592</v>
      </c>
      <c r="D118" s="226" t="s">
        <v>1000</v>
      </c>
      <c r="E118" s="216"/>
      <c r="F118" s="226" t="s">
        <v>1967</v>
      </c>
      <c r="H118" s="127"/>
    </row>
    <row r="119" spans="2:8" s="17" customFormat="1" ht="30.75" customHeight="1" x14ac:dyDescent="0.3">
      <c r="B119" s="147" t="s">
        <v>1589</v>
      </c>
      <c r="D119" s="228"/>
      <c r="E119" s="216"/>
      <c r="F119" s="228"/>
      <c r="H119" s="130"/>
    </row>
    <row r="120" spans="2:8" s="17" customFormat="1" ht="15" x14ac:dyDescent="0.3">
      <c r="B120" s="36"/>
      <c r="D120" s="216"/>
      <c r="E120" s="216"/>
      <c r="F120" s="237"/>
    </row>
    <row r="121" spans="2:8" s="17" customFormat="1" ht="15" x14ac:dyDescent="0.3">
      <c r="B121" s="124" t="s">
        <v>1887</v>
      </c>
      <c r="D121" s="138"/>
      <c r="E121" s="216"/>
      <c r="F121" s="138"/>
      <c r="H121" s="125"/>
    </row>
    <row r="122" spans="2:8" s="17" customFormat="1" ht="30" x14ac:dyDescent="0.3">
      <c r="B122" s="144" t="s">
        <v>1593</v>
      </c>
      <c r="D122" s="226" t="s">
        <v>1000</v>
      </c>
      <c r="E122" s="216"/>
      <c r="F122" s="226" t="s">
        <v>1968</v>
      </c>
      <c r="H122" s="127"/>
    </row>
    <row r="123" spans="2:8" s="17" customFormat="1" ht="30.75" customHeight="1" x14ac:dyDescent="0.3">
      <c r="B123" s="147" t="s">
        <v>1590</v>
      </c>
      <c r="D123" s="228"/>
      <c r="E123" s="216"/>
      <c r="F123" s="228"/>
      <c r="H123" s="130"/>
    </row>
    <row r="124" spans="2:8" s="17" customFormat="1" ht="15" x14ac:dyDescent="0.3">
      <c r="B124" s="36"/>
      <c r="D124" s="216"/>
      <c r="E124" s="216"/>
      <c r="F124" s="237"/>
    </row>
    <row r="125" spans="2:8" s="17" customFormat="1" ht="15" x14ac:dyDescent="0.3">
      <c r="B125" s="124" t="s">
        <v>1888</v>
      </c>
      <c r="D125" s="138"/>
      <c r="E125" s="216"/>
      <c r="F125" s="138"/>
      <c r="H125" s="125"/>
    </row>
    <row r="126" spans="2:8" s="17" customFormat="1" ht="45" x14ac:dyDescent="0.3">
      <c r="B126" s="144" t="s">
        <v>1595</v>
      </c>
      <c r="D126" s="226" t="s">
        <v>1577</v>
      </c>
      <c r="E126" s="216"/>
      <c r="F126" s="226" t="s">
        <v>1982</v>
      </c>
      <c r="H126" s="127"/>
    </row>
    <row r="127" spans="2:8" s="17" customFormat="1" ht="15" x14ac:dyDescent="0.3">
      <c r="B127" s="147" t="s">
        <v>1591</v>
      </c>
      <c r="D127" s="228">
        <v>0</v>
      </c>
      <c r="E127" s="216"/>
      <c r="F127" s="228" t="s">
        <v>1178</v>
      </c>
      <c r="H127" s="130"/>
    </row>
    <row r="128" spans="2:8" s="17" customFormat="1" ht="15" x14ac:dyDescent="0.3">
      <c r="B128" s="36"/>
      <c r="D128" s="216"/>
      <c r="E128" s="216"/>
      <c r="F128" s="237"/>
    </row>
    <row r="129" spans="2:8" s="17" customFormat="1" ht="15" x14ac:dyDescent="0.3">
      <c r="B129" s="124" t="s">
        <v>1889</v>
      </c>
      <c r="D129" s="138"/>
      <c r="E129" s="216"/>
      <c r="F129" s="138"/>
      <c r="H129" s="125"/>
    </row>
    <row r="130" spans="2:8" s="17" customFormat="1" ht="30" x14ac:dyDescent="0.3">
      <c r="B130" s="144" t="str">
        <f>"Does the government disclose information on"&amp;RIGHT(B129,LEN(B129)-SEARCH(":",B129,1))&amp;"?"</f>
        <v>Does the government disclose information on Direct subnational payments?</v>
      </c>
      <c r="D130" s="226" t="s">
        <v>1000</v>
      </c>
      <c r="E130" s="216"/>
      <c r="F130" s="226" t="s">
        <v>1969</v>
      </c>
      <c r="H130" s="127"/>
    </row>
    <row r="131" spans="2:8" s="17" customFormat="1" ht="15" x14ac:dyDescent="0.3">
      <c r="B131" s="147" t="s">
        <v>1594</v>
      </c>
      <c r="D131" s="228"/>
      <c r="E131" s="216"/>
      <c r="F131" s="228"/>
      <c r="H131" s="130"/>
    </row>
    <row r="132" spans="2:8" s="17" customFormat="1" ht="15" x14ac:dyDescent="0.3">
      <c r="B132" s="36"/>
      <c r="D132" s="216"/>
      <c r="E132" s="216"/>
      <c r="F132" s="237"/>
    </row>
    <row r="133" spans="2:8" s="17" customFormat="1" ht="15" x14ac:dyDescent="0.3">
      <c r="B133" s="124" t="s">
        <v>1890</v>
      </c>
      <c r="D133" s="138"/>
      <c r="E133" s="216"/>
      <c r="F133" s="237"/>
      <c r="H133" s="125"/>
    </row>
    <row r="134" spans="2:8" s="17" customFormat="1" ht="30" x14ac:dyDescent="0.3">
      <c r="B134" s="145" t="s">
        <v>1516</v>
      </c>
      <c r="D134" s="238">
        <f>IFERROR(IF(_xlfn.DAYS('Part 1 - About'!$E$24,'Part 1 - About'!$E$20)/365&gt;0,_xlfn.DAYS('Part 1 - About'!$E$24,'Part 1 - About'!$E$20)/365,_xlfn.DAYS('Part 1 - About'!$E$27,'Part 1 - About'!$E$20)/365),"Automatically completed using the 1. About sheet")</f>
        <v>2.0054794520547947</v>
      </c>
      <c r="E134" s="216"/>
      <c r="F134" s="237"/>
      <c r="H134" s="130"/>
    </row>
    <row r="135" spans="2:8" s="17" customFormat="1" ht="15" x14ac:dyDescent="0.3">
      <c r="B135" s="36"/>
      <c r="D135" s="216"/>
      <c r="E135" s="216"/>
      <c r="F135" s="237"/>
    </row>
    <row r="136" spans="2:8" s="17" customFormat="1" ht="15" x14ac:dyDescent="0.3">
      <c r="B136" s="124" t="s">
        <v>1891</v>
      </c>
      <c r="D136" s="138"/>
      <c r="E136" s="216"/>
      <c r="F136" s="138"/>
      <c r="H136" s="125"/>
    </row>
    <row r="137" spans="2:8" s="17" customFormat="1" ht="45" x14ac:dyDescent="0.3">
      <c r="B137" s="140" t="s">
        <v>1648</v>
      </c>
      <c r="D137" s="226" t="s">
        <v>1656</v>
      </c>
      <c r="E137" s="216"/>
      <c r="F137" s="226" t="s">
        <v>1983</v>
      </c>
      <c r="H137" s="127"/>
    </row>
    <row r="138" spans="2:8" s="17" customFormat="1" ht="30" x14ac:dyDescent="0.3">
      <c r="B138" s="141" t="s">
        <v>1598</v>
      </c>
      <c r="D138" s="226" t="s">
        <v>1656</v>
      </c>
      <c r="E138" s="216"/>
      <c r="F138" s="226" t="s">
        <v>1984</v>
      </c>
      <c r="H138" s="127"/>
    </row>
    <row r="139" spans="2:8" s="17" customFormat="1" ht="15" x14ac:dyDescent="0.3">
      <c r="B139" s="126" t="s">
        <v>1596</v>
      </c>
      <c r="D139" s="226" t="s">
        <v>1577</v>
      </c>
      <c r="E139" s="216"/>
      <c r="F139" s="226" t="s">
        <v>1985</v>
      </c>
      <c r="H139" s="127"/>
    </row>
    <row r="140" spans="2:8" s="17" customFormat="1" ht="15" x14ac:dyDescent="0.3">
      <c r="B140" s="128" t="s">
        <v>1597</v>
      </c>
      <c r="D140" s="226" t="s">
        <v>1578</v>
      </c>
      <c r="E140" s="216"/>
      <c r="F140" s="226" t="s">
        <v>1984</v>
      </c>
      <c r="H140" s="127"/>
    </row>
    <row r="141" spans="2:8" s="17" customFormat="1" ht="15" x14ac:dyDescent="0.3">
      <c r="B141" s="126" t="s">
        <v>1599</v>
      </c>
      <c r="D141" s="226" t="s">
        <v>1656</v>
      </c>
      <c r="E141" s="216"/>
      <c r="F141" s="226" t="s">
        <v>1984</v>
      </c>
      <c r="H141" s="127"/>
    </row>
    <row r="142" spans="2:8" s="17" customFormat="1" ht="30" x14ac:dyDescent="0.3">
      <c r="B142" s="129" t="s">
        <v>1600</v>
      </c>
      <c r="D142" s="228" t="s">
        <v>1656</v>
      </c>
      <c r="E142" s="216"/>
      <c r="F142" s="226" t="s">
        <v>1986</v>
      </c>
      <c r="H142" s="130"/>
    </row>
    <row r="143" spans="2:8" s="17" customFormat="1" ht="15" x14ac:dyDescent="0.3">
      <c r="B143" s="36"/>
      <c r="D143" s="216"/>
      <c r="E143" s="216"/>
      <c r="F143" s="237"/>
    </row>
    <row r="144" spans="2:8" s="17" customFormat="1" ht="30" x14ac:dyDescent="0.3">
      <c r="B144" s="124" t="s">
        <v>1892</v>
      </c>
      <c r="D144" s="138"/>
      <c r="E144" s="216"/>
      <c r="F144" s="138"/>
      <c r="H144" s="125"/>
    </row>
    <row r="145" spans="2:14" s="17" customFormat="1" ht="45" x14ac:dyDescent="0.3">
      <c r="B145" s="144" t="s">
        <v>1602</v>
      </c>
      <c r="D145" s="226" t="s">
        <v>1656</v>
      </c>
      <c r="E145" s="216"/>
      <c r="F145" s="227" t="s">
        <v>1970</v>
      </c>
      <c r="H145" s="127"/>
    </row>
    <row r="146" spans="2:14" s="17" customFormat="1" ht="43.2" x14ac:dyDescent="0.3">
      <c r="B146" s="147" t="s">
        <v>1654</v>
      </c>
      <c r="D146" s="228"/>
      <c r="E146" s="216"/>
      <c r="F146" s="227" t="s">
        <v>1970</v>
      </c>
      <c r="H146" s="130"/>
    </row>
    <row r="147" spans="2:14" s="17" customFormat="1" ht="15" x14ac:dyDescent="0.3">
      <c r="B147" s="36"/>
      <c r="D147" s="216"/>
      <c r="E147" s="216"/>
      <c r="F147" s="237"/>
    </row>
    <row r="148" spans="2:14" s="17" customFormat="1" ht="15" x14ac:dyDescent="0.3">
      <c r="B148" s="124" t="s">
        <v>1893</v>
      </c>
      <c r="D148" s="138"/>
      <c r="E148" s="216"/>
      <c r="F148" s="138"/>
      <c r="H148" s="125"/>
    </row>
    <row r="149" spans="2:14" s="17" customFormat="1" ht="30" x14ac:dyDescent="0.3">
      <c r="B149" s="144" t="s">
        <v>1603</v>
      </c>
      <c r="D149" s="226" t="s">
        <v>1000</v>
      </c>
      <c r="E149" s="216"/>
      <c r="F149" s="226" t="s">
        <v>1971</v>
      </c>
      <c r="H149" s="127"/>
    </row>
    <row r="150" spans="2:14" s="17" customFormat="1" ht="30" x14ac:dyDescent="0.3">
      <c r="B150" s="146" t="s">
        <v>1605</v>
      </c>
      <c r="D150" s="226"/>
      <c r="E150" s="216"/>
      <c r="F150" s="226"/>
      <c r="H150" s="127"/>
    </row>
    <row r="151" spans="2:14" s="17" customFormat="1" ht="30" x14ac:dyDescent="0.3">
      <c r="B151" s="147" t="s">
        <v>1929</v>
      </c>
      <c r="D151" s="228"/>
      <c r="E151" s="216"/>
      <c r="F151" s="228"/>
      <c r="H151" s="130"/>
      <c r="N151" s="179"/>
    </row>
    <row r="152" spans="2:14" s="17" customFormat="1" ht="15" x14ac:dyDescent="0.3">
      <c r="B152" s="36"/>
      <c r="D152" s="216"/>
      <c r="E152" s="216"/>
      <c r="F152" s="237"/>
    </row>
    <row r="153" spans="2:14" s="17" customFormat="1" ht="30" x14ac:dyDescent="0.3">
      <c r="B153" s="124" t="s">
        <v>1894</v>
      </c>
      <c r="D153" s="138"/>
      <c r="E153" s="216"/>
      <c r="F153" s="138"/>
      <c r="H153" s="125"/>
    </row>
    <row r="154" spans="2:14" s="17" customFormat="1" ht="45" x14ac:dyDescent="0.3">
      <c r="B154" s="144" t="s">
        <v>1606</v>
      </c>
      <c r="D154" s="226" t="s">
        <v>1000</v>
      </c>
      <c r="E154" s="216"/>
      <c r="F154" s="226" t="s">
        <v>1970</v>
      </c>
      <c r="H154" s="127"/>
    </row>
    <row r="155" spans="2:14" s="17" customFormat="1" ht="45" x14ac:dyDescent="0.3">
      <c r="B155" s="144" t="s">
        <v>1607</v>
      </c>
      <c r="D155" s="226" t="s">
        <v>1000</v>
      </c>
      <c r="E155" s="216"/>
      <c r="F155" s="226" t="s">
        <v>1970</v>
      </c>
      <c r="H155" s="127"/>
    </row>
    <row r="156" spans="2:14" s="17" customFormat="1" ht="45" x14ac:dyDescent="0.3">
      <c r="B156" s="145" t="s">
        <v>1608</v>
      </c>
      <c r="D156" s="228" t="s">
        <v>1000</v>
      </c>
      <c r="E156" s="216"/>
      <c r="F156" s="228" t="s">
        <v>1970</v>
      </c>
      <c r="H156" s="130"/>
    </row>
    <row r="157" spans="2:14" s="17" customFormat="1" ht="15" x14ac:dyDescent="0.3">
      <c r="B157" s="36"/>
      <c r="D157" s="216"/>
      <c r="E157" s="216"/>
      <c r="F157" s="237"/>
    </row>
    <row r="158" spans="2:14" s="17" customFormat="1" ht="15" x14ac:dyDescent="0.3">
      <c r="B158" s="124" t="s">
        <v>1895</v>
      </c>
      <c r="D158" s="138"/>
      <c r="E158" s="216"/>
      <c r="F158" s="138"/>
      <c r="H158" s="125"/>
    </row>
    <row r="159" spans="2:14" s="17" customFormat="1" ht="45" x14ac:dyDescent="0.3">
      <c r="B159" s="144" t="s">
        <v>1609</v>
      </c>
      <c r="D159" s="226" t="s">
        <v>1000</v>
      </c>
      <c r="E159" s="216"/>
      <c r="F159" s="226" t="s">
        <v>1987</v>
      </c>
      <c r="H159" s="127"/>
    </row>
    <row r="160" spans="2:14" s="17" customFormat="1" ht="30" x14ac:dyDescent="0.3">
      <c r="B160" s="146" t="s">
        <v>1660</v>
      </c>
      <c r="D160" s="239"/>
      <c r="E160" s="216"/>
      <c r="F160" s="226"/>
      <c r="H160" s="127"/>
    </row>
    <row r="161" spans="2:8" s="17" customFormat="1" ht="30" x14ac:dyDescent="0.3">
      <c r="B161" s="146" t="s">
        <v>1661</v>
      </c>
      <c r="D161" s="226"/>
      <c r="E161" s="240"/>
      <c r="F161" s="226"/>
      <c r="H161" s="127"/>
    </row>
    <row r="162" spans="2:8" s="17" customFormat="1" ht="45" x14ac:dyDescent="0.3">
      <c r="B162" s="144" t="s">
        <v>1662</v>
      </c>
      <c r="D162" s="226" t="s">
        <v>1656</v>
      </c>
      <c r="E162" s="216"/>
      <c r="F162" s="226" t="s">
        <v>1987</v>
      </c>
      <c r="H162" s="127"/>
    </row>
    <row r="163" spans="2:8" s="17" customFormat="1" ht="30" x14ac:dyDescent="0.3">
      <c r="B163" s="146" t="s">
        <v>1663</v>
      </c>
      <c r="D163" s="239">
        <v>800160488</v>
      </c>
      <c r="E163" s="216"/>
      <c r="F163" s="226" t="s">
        <v>1178</v>
      </c>
      <c r="H163" s="127"/>
    </row>
    <row r="164" spans="2:8" s="17" customFormat="1" ht="30" x14ac:dyDescent="0.3">
      <c r="B164" s="146" t="s">
        <v>1664</v>
      </c>
      <c r="D164" s="231"/>
      <c r="E164" s="216"/>
      <c r="F164" s="226"/>
      <c r="H164" s="127"/>
    </row>
    <row r="165" spans="2:8" s="17" customFormat="1" ht="30" x14ac:dyDescent="0.3">
      <c r="B165" s="144" t="s">
        <v>1833</v>
      </c>
      <c r="D165" s="226" t="s">
        <v>1000</v>
      </c>
      <c r="E165" s="216"/>
      <c r="F165" s="226" t="s">
        <v>1988</v>
      </c>
      <c r="H165" s="127"/>
    </row>
    <row r="166" spans="2:8" s="17" customFormat="1" ht="30" x14ac:dyDescent="0.3">
      <c r="B166" s="146" t="s">
        <v>1834</v>
      </c>
      <c r="D166" s="226"/>
      <c r="E166" s="216"/>
      <c r="F166" s="226"/>
      <c r="H166" s="127"/>
    </row>
    <row r="167" spans="2:8" s="17" customFormat="1" ht="30" x14ac:dyDescent="0.3">
      <c r="B167" s="147" t="s">
        <v>1835</v>
      </c>
      <c r="D167" s="226"/>
      <c r="E167" s="216"/>
      <c r="F167" s="226"/>
      <c r="H167" s="130"/>
    </row>
    <row r="168" spans="2:8" s="17" customFormat="1" ht="15" x14ac:dyDescent="0.3">
      <c r="B168" s="36"/>
      <c r="D168" s="216"/>
      <c r="E168" s="216"/>
      <c r="F168" s="237"/>
    </row>
    <row r="169" spans="2:8" s="17" customFormat="1" ht="15" x14ac:dyDescent="0.3">
      <c r="B169" s="124" t="s">
        <v>1896</v>
      </c>
      <c r="D169" s="138"/>
      <c r="E169" s="216"/>
      <c r="F169" s="138"/>
      <c r="H169" s="125"/>
    </row>
    <row r="170" spans="2:8" s="17" customFormat="1" ht="30" x14ac:dyDescent="0.3">
      <c r="B170" s="144" t="s">
        <v>1665</v>
      </c>
      <c r="D170" s="226" t="s">
        <v>1000</v>
      </c>
      <c r="E170" s="216"/>
      <c r="F170" s="226" t="s">
        <v>1972</v>
      </c>
      <c r="H170" s="127"/>
    </row>
    <row r="171" spans="2:8" s="17" customFormat="1" ht="30" x14ac:dyDescent="0.3">
      <c r="B171" s="147" t="s">
        <v>1610</v>
      </c>
      <c r="D171" s="228"/>
      <c r="E171" s="216"/>
      <c r="F171" s="228"/>
      <c r="H171" s="130"/>
    </row>
    <row r="172" spans="2:8" s="17" customFormat="1" ht="15" x14ac:dyDescent="0.3">
      <c r="B172" s="36"/>
      <c r="D172" s="216"/>
      <c r="E172" s="216"/>
      <c r="F172" s="237"/>
    </row>
    <row r="173" spans="2:8" s="17" customFormat="1" ht="15" x14ac:dyDescent="0.3">
      <c r="B173" s="124" t="s">
        <v>1897</v>
      </c>
      <c r="D173" s="241"/>
      <c r="E173" s="216"/>
      <c r="F173" s="242"/>
      <c r="H173" s="125"/>
    </row>
    <row r="174" spans="2:8" s="17" customFormat="1" ht="30" x14ac:dyDescent="0.3">
      <c r="B174" s="149" t="s">
        <v>1647</v>
      </c>
      <c r="D174" s="226" t="s">
        <v>1577</v>
      </c>
      <c r="E174" s="216"/>
      <c r="F174" s="226" t="s">
        <v>1989</v>
      </c>
      <c r="H174" s="127"/>
    </row>
    <row r="175" spans="2:8" s="17" customFormat="1" ht="30" x14ac:dyDescent="0.3">
      <c r="B175" s="144" t="s">
        <v>1918</v>
      </c>
      <c r="D175" s="239">
        <f>1718358*1000</f>
        <v>1718358000</v>
      </c>
      <c r="E175" s="216"/>
      <c r="F175" s="226" t="s">
        <v>1178</v>
      </c>
      <c r="H175" s="127"/>
    </row>
    <row r="176" spans="2:8" s="17" customFormat="1" ht="15" x14ac:dyDescent="0.3">
      <c r="B176" s="140" t="s">
        <v>1746</v>
      </c>
      <c r="D176" s="226"/>
      <c r="E176" s="216"/>
      <c r="F176" s="226"/>
      <c r="H176" s="127"/>
    </row>
    <row r="177" spans="1:8" s="17" customFormat="1" ht="15" x14ac:dyDescent="0.3">
      <c r="B177" s="126" t="s">
        <v>1611</v>
      </c>
      <c r="D177" s="226">
        <f>29821678*1000</f>
        <v>29821678000</v>
      </c>
      <c r="E177" s="216"/>
      <c r="F177" s="226" t="s">
        <v>1178</v>
      </c>
      <c r="H177" s="127"/>
    </row>
    <row r="178" spans="1:8" s="17" customFormat="1" ht="15" x14ac:dyDescent="0.3">
      <c r="B178" s="126" t="s">
        <v>1612</v>
      </c>
      <c r="D178" s="239">
        <f>(1076+821)*1000000000</f>
        <v>1897000000000</v>
      </c>
      <c r="E178" s="216"/>
      <c r="F178" s="226" t="s">
        <v>1178</v>
      </c>
      <c r="H178" s="127"/>
    </row>
    <row r="179" spans="1:8" s="17" customFormat="1" ht="15" x14ac:dyDescent="0.3">
      <c r="B179" s="126" t="s">
        <v>1613</v>
      </c>
      <c r="D179" s="239">
        <v>5748000000</v>
      </c>
      <c r="E179" s="216"/>
      <c r="F179" s="226" t="s">
        <v>1178</v>
      </c>
      <c r="H179" s="127"/>
    </row>
    <row r="180" spans="1:8" s="17" customFormat="1" ht="15" x14ac:dyDescent="0.3">
      <c r="B180" s="126" t="s">
        <v>1614</v>
      </c>
      <c r="D180" s="239">
        <f>(201+143)*1000000</f>
        <v>344000000</v>
      </c>
      <c r="E180" s="216"/>
      <c r="F180" s="226" t="s">
        <v>1199</v>
      </c>
      <c r="H180" s="127"/>
    </row>
    <row r="181" spans="1:8" s="17" customFormat="1" ht="15" x14ac:dyDescent="0.3">
      <c r="B181" s="126" t="s">
        <v>1615</v>
      </c>
      <c r="D181" s="239">
        <v>2123000000</v>
      </c>
      <c r="E181" s="216"/>
      <c r="F181" s="226" t="s">
        <v>1199</v>
      </c>
      <c r="H181" s="127"/>
    </row>
    <row r="182" spans="1:8" s="17" customFormat="1" ht="15" x14ac:dyDescent="0.3">
      <c r="B182" s="126" t="s">
        <v>1919</v>
      </c>
      <c r="D182" s="239">
        <f>865+1561</f>
        <v>2426</v>
      </c>
      <c r="E182" s="216"/>
      <c r="F182" s="226" t="s">
        <v>1921</v>
      </c>
      <c r="H182" s="127"/>
    </row>
    <row r="183" spans="1:8" s="17" customFormat="1" ht="15" x14ac:dyDescent="0.3">
      <c r="B183" s="126" t="s">
        <v>1920</v>
      </c>
      <c r="D183" s="239">
        <v>605</v>
      </c>
      <c r="E183" s="216"/>
      <c r="F183" s="226" t="s">
        <v>1921</v>
      </c>
      <c r="H183" s="127"/>
    </row>
    <row r="184" spans="1:8" s="17" customFormat="1" ht="15" x14ac:dyDescent="0.3">
      <c r="B184" s="126" t="s">
        <v>1616</v>
      </c>
      <c r="D184" s="239">
        <v>3031</v>
      </c>
      <c r="E184" s="216"/>
      <c r="F184" s="226" t="s">
        <v>1921</v>
      </c>
      <c r="H184" s="127"/>
    </row>
    <row r="185" spans="1:8" s="17" customFormat="1" ht="15" x14ac:dyDescent="0.3">
      <c r="B185" s="126" t="s">
        <v>1617</v>
      </c>
      <c r="D185" s="239">
        <v>306853</v>
      </c>
      <c r="E185" s="216"/>
      <c r="F185" s="226" t="s">
        <v>1921</v>
      </c>
      <c r="H185" s="127"/>
    </row>
    <row r="186" spans="1:8" s="17" customFormat="1" ht="15" x14ac:dyDescent="0.3">
      <c r="B186" s="126" t="s">
        <v>1626</v>
      </c>
      <c r="D186" s="226"/>
      <c r="E186" s="216"/>
      <c r="F186" s="226"/>
      <c r="H186" s="127"/>
    </row>
    <row r="187" spans="1:8" s="17" customFormat="1" ht="15" x14ac:dyDescent="0.3">
      <c r="B187" s="139" t="s">
        <v>1627</v>
      </c>
      <c r="D187" s="228"/>
      <c r="E187" s="216"/>
      <c r="F187" s="228"/>
      <c r="H187" s="130"/>
    </row>
    <row r="188" spans="1:8" s="17" customFormat="1" ht="15" x14ac:dyDescent="0.3">
      <c r="B188" s="26"/>
      <c r="D188" s="243"/>
      <c r="E188" s="216"/>
      <c r="F188" s="237"/>
    </row>
    <row r="189" spans="1:8" s="17" customFormat="1" ht="15" x14ac:dyDescent="0.3">
      <c r="B189" s="124" t="s">
        <v>1934</v>
      </c>
      <c r="D189" s="224"/>
      <c r="E189" s="216"/>
      <c r="F189" s="224"/>
      <c r="H189" s="125"/>
    </row>
    <row r="190" spans="1:8" s="17" customFormat="1" ht="15" x14ac:dyDescent="0.3">
      <c r="B190" s="126" t="s">
        <v>1517</v>
      </c>
      <c r="D190" s="225"/>
      <c r="E190" s="216"/>
      <c r="F190" s="225"/>
      <c r="H190" s="127"/>
    </row>
    <row r="191" spans="1:8" s="17" customFormat="1" ht="30" x14ac:dyDescent="0.3">
      <c r="B191" s="141" t="s">
        <v>1931</v>
      </c>
      <c r="D191" s="226" t="s">
        <v>1578</v>
      </c>
      <c r="E191" s="216"/>
      <c r="F191" s="226" t="str">
        <f>IF(D191=Lists!$K$4,"&lt; Input URL to data source &gt;",IF(D191=Lists!$K$5,"&lt; Reference section in EITI Report or URL &gt;",IF(D191=Lists!$K$6,"&lt; Reference evidence of non-applicability &gt;","")))</f>
        <v/>
      </c>
      <c r="H191" s="127"/>
    </row>
    <row r="192" spans="1:8" s="17" customFormat="1" ht="45" x14ac:dyDescent="0.3">
      <c r="A192" s="131"/>
      <c r="B192" s="196" t="s">
        <v>1932</v>
      </c>
      <c r="C192" s="133"/>
      <c r="D192" s="226" t="s">
        <v>1578</v>
      </c>
      <c r="E192" s="216"/>
      <c r="F192" s="226" t="str">
        <f>IF(D192=Lists!$K$4,"&lt; Input URL to data source &gt;",IF(D192=Lists!$K$5,"&lt; Reference section in EITI Report or URL &gt;",IF(D192=Lists!$K$6,"&lt; Reference evidence of non-applicability &gt;","")))</f>
        <v/>
      </c>
      <c r="H192" s="127"/>
    </row>
    <row r="193" spans="2:8" s="17" customFormat="1" ht="30" x14ac:dyDescent="0.3">
      <c r="B193" s="142" t="s">
        <v>1933</v>
      </c>
      <c r="C193" s="133"/>
      <c r="D193" s="228" t="s">
        <v>1578</v>
      </c>
      <c r="E193" s="216"/>
      <c r="F193" s="228" t="str">
        <f>IF(D193=Lists!$K$4,"&lt; Input URL to data source &gt;",IF(D193=Lists!$K$5,"&lt; Reference section in EITI Report or URL &gt;",IF(D193=Lists!$K$6,"&lt; Reference evidence of non-applicability &gt;","")))</f>
        <v/>
      </c>
      <c r="H193" s="130"/>
    </row>
    <row r="194" spans="2:8" s="17" customFormat="1" ht="15.6" thickBot="1" x14ac:dyDescent="0.35">
      <c r="B194" s="150"/>
      <c r="C194" s="70"/>
      <c r="D194" s="244"/>
      <c r="E194" s="245"/>
      <c r="F194" s="246"/>
      <c r="G194" s="70"/>
      <c r="H194" s="70"/>
    </row>
    <row r="195" spans="2:8" s="17" customFormat="1" ht="15" x14ac:dyDescent="0.3">
      <c r="B195" s="26"/>
      <c r="D195" s="243"/>
      <c r="E195" s="216"/>
      <c r="F195" s="237"/>
    </row>
    <row r="196" spans="2:8" s="17" customFormat="1" ht="15.6" thickBot="1" x14ac:dyDescent="0.35">
      <c r="B196" s="278" t="s">
        <v>1838</v>
      </c>
      <c r="C196" s="279"/>
      <c r="D196" s="279"/>
      <c r="E196" s="279"/>
      <c r="F196" s="279"/>
      <c r="G196" s="279"/>
      <c r="H196" s="279"/>
    </row>
    <row r="197" spans="2:8" s="17" customFormat="1" ht="15" x14ac:dyDescent="0.3">
      <c r="B197" s="280" t="s">
        <v>1857</v>
      </c>
      <c r="C197" s="281"/>
      <c r="D197" s="281"/>
      <c r="E197" s="281"/>
      <c r="F197" s="281"/>
      <c r="G197" s="281"/>
      <c r="H197" s="281"/>
    </row>
    <row r="198" spans="2:8" s="17" customFormat="1" ht="15.6" thickBot="1" x14ac:dyDescent="0.35">
      <c r="B198" s="201"/>
      <c r="C198" s="201"/>
      <c r="D198" s="247"/>
      <c r="E198" s="247"/>
      <c r="F198" s="247"/>
      <c r="G198" s="201"/>
      <c r="H198" s="201"/>
    </row>
    <row r="199" spans="2:8" s="17" customFormat="1" ht="15" x14ac:dyDescent="0.3">
      <c r="B199" s="268" t="s">
        <v>1837</v>
      </c>
      <c r="C199" s="268"/>
      <c r="D199" s="268"/>
      <c r="E199" s="268"/>
      <c r="F199" s="268"/>
      <c r="G199" s="268"/>
      <c r="H199" s="268"/>
    </row>
    <row r="200" spans="2:8" s="17" customFormat="1" ht="15.75" customHeight="1" x14ac:dyDescent="0.3">
      <c r="B200" s="257" t="s">
        <v>1858</v>
      </c>
      <c r="C200" s="257"/>
      <c r="D200" s="257"/>
      <c r="E200" s="257"/>
      <c r="F200" s="257"/>
      <c r="G200" s="257"/>
      <c r="H200" s="257"/>
    </row>
    <row r="201" spans="2:8" s="17" customFormat="1" ht="15" x14ac:dyDescent="0.3">
      <c r="B201" s="268" t="s">
        <v>1859</v>
      </c>
      <c r="C201" s="268"/>
      <c r="D201" s="268"/>
      <c r="E201" s="268"/>
      <c r="F201" s="268"/>
      <c r="G201" s="268"/>
      <c r="H201" s="268"/>
    </row>
    <row r="202" spans="2:8" s="17" customFormat="1" ht="15" x14ac:dyDescent="0.3">
      <c r="B202" s="26"/>
      <c r="D202" s="243"/>
      <c r="E202" s="216"/>
      <c r="F202" s="237"/>
    </row>
    <row r="203" spans="2:8" s="17" customFormat="1" ht="15" x14ac:dyDescent="0.3">
      <c r="B203" s="26"/>
      <c r="D203" s="243"/>
      <c r="E203" s="216"/>
      <c r="F203" s="237"/>
    </row>
    <row r="204" spans="2:8" s="17" customFormat="1" ht="15" x14ac:dyDescent="0.3">
      <c r="B204" s="26"/>
      <c r="D204" s="243"/>
      <c r="E204" s="216"/>
      <c r="F204" s="237"/>
    </row>
    <row r="205" spans="2:8" s="17" customFormat="1" ht="15" x14ac:dyDescent="0.3">
      <c r="D205" s="216"/>
      <c r="E205" s="216"/>
      <c r="F205" s="216"/>
    </row>
    <row r="206" spans="2:8" ht="16.2" x14ac:dyDescent="0.3"/>
    <row r="207" spans="2:8" ht="16.2" x14ac:dyDescent="0.3"/>
    <row r="208" spans="2:8" ht="16.2" x14ac:dyDescent="0.3"/>
    <row r="209" ht="16.2"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row r="226" ht="16.2" x14ac:dyDescent="0.3"/>
  </sheetData>
  <mergeCells count="12">
    <mergeCell ref="B201:H201"/>
    <mergeCell ref="B3:H3"/>
    <mergeCell ref="B4:H4"/>
    <mergeCell ref="B5:H5"/>
    <mergeCell ref="B6:H6"/>
    <mergeCell ref="B7:H7"/>
    <mergeCell ref="B8:H8"/>
    <mergeCell ref="B196:H196"/>
    <mergeCell ref="B197:H197"/>
    <mergeCell ref="B199:H199"/>
    <mergeCell ref="B200:H200"/>
    <mergeCell ref="B9:H9"/>
  </mergeCells>
  <dataValidations xWindow="674" yWindow="567"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0:D95 D109:D114 D105:D107 D62:D75"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2 F66 F68 F70 F74 F80 F82 F84 F92 F86 F88 F90 F94 F113 F62 F111 F109 F105:F107"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5 D19:D22 D34:D36 D39:D43 D46:D47 D103 D56 D60:D61 D78:D79 D98:D99 D174 D118 D122 D126 D130 D137:D142 D145 D149 D154:D156 D159 D162 D170 D51:D53 D190:D193 D26:D30"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5" xr:uid="{00000000-0002-0000-0200-000003000000}">
      <formula1>0</formula1>
    </dataValidation>
    <dataValidation type="textLength" allowBlank="1" showInputMessage="1" showErrorMessage="1" errorTitle="Please do not edit these cells" error="Please do not edit these cells" sqref="B133:B134 B136 B121:B123 B202:B204 B102 B117:B119 B125:B127 B129:B131 B97:B100 D100 D134"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1"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9"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7" xr:uid="{00000000-0002-0000-0200-000008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5:D176 D178" xr:uid="{00000000-0002-0000-0200-00000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0" xr:uid="{00000000-0002-0000-0200-00000A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9 D123 D127 D131 D146 D150:D151 D160:D161 D171 D166:D167 D163:D164" xr:uid="{00000000-0002-0000-0200-00000B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4" xr:uid="{00000000-0002-0000-0200-00000C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5" xr:uid="{00000000-0002-0000-0200-00000D000000}">
      <formula1>2</formula1>
    </dataValidation>
    <dataValidation type="list" operator="equal" showInputMessage="1" showErrorMessage="1" errorTitle="Invalid entry" error="Invalid entry" promptTitle="Please input unit" prompt="Please input currency according to 3-letter ISO currency code." sqref="F119 F123 F127 F131 F150:F151 F166:F167 F171 F160:F161 F163:F164 F186:F187 F175:F181" xr:uid="{00000000-0002-0000-0200-00000E000000}">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6" xr:uid="{00000000-0002-0000-02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7" xr:uid="{00000000-0002-0000-0200-000010000000}">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3 B64 B66 B68 B70 B72 B74 B92 B94 B62 B84 B86 B88 B90 B80 B82 B111 B109 B105:B107" xr:uid="{00000000-0002-0000-0200-000011000000}">
      <formula1>Commodities_list</formula1>
    </dataValidation>
    <dataValidation type="whole" allowBlank="1" showInputMessage="1" showErrorMessage="1" errorTitle="Please do not edit these cells" error="Please do not edit these cells" sqref="B158:B164 B137:B142 B144:B146 B148:B151 B153:B156 B169:B171 B189:B193" xr:uid="{00000000-0002-0000-0200-000012000000}">
      <formula1>10000</formula1>
      <formula2>50000</formula2>
    </dataValidation>
    <dataValidation type="whole" allowBlank="1" showInputMessage="1" showErrorMessage="1" errorTitle="Please do not edit these cells" error="Please do not edit these cells" sqref="B194:H195 B173:B187" xr:uid="{00000000-0002-0000-0200-000013000000}">
      <formula1>4</formula1>
      <formula2>5</formula2>
    </dataValidation>
    <dataValidation allowBlank="1" showInputMessage="1" showErrorMessage="1" promptTitle="Name of the registry" prompt="Please input the name of the Beneficial Ownership Registry" sqref="D48" xr:uid="{00000000-0002-0000-0200-000014000000}"/>
    <dataValidation allowBlank="1" showInputMessage="1" showErrorMessage="1" promptTitle="Additional relevant files" prompt="If several files relevant to the report exist, please indicate as such here. If several, please copy this into several rows." sqref="D48" xr:uid="{00000000-0002-0000-0200-000015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2:F185" xr:uid="{00000000-0002-0000-0200-000016000000}">
      <formula1>0</formula1>
    </dataValidation>
    <dataValidation allowBlank="1" showInputMessage="1" showErrorMessage="1" errorTitle="Please do not edit these cells" error="Please do not edit these cells" sqref="B165:B167" xr:uid="{00000000-0002-0000-0200-000017000000}"/>
    <dataValidation type="whole" allowBlank="1" showInputMessage="1" showErrorMessage="1" errorTitle="Do not edit these cells" error="Please do not edit these cells" sqref="B198"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3"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2" xr:uid="{00000000-0002-0000-0200-00001A000000}">
      <formula1>2</formula1>
    </dataValidation>
    <dataValidation type="whole" showInputMessage="1" showErrorMessage="1" sqref="A65:C65 A67:C67 A69:C69 A71:C71 A73:C73 B60:B61 A74:A79 A66 A68 A70 A72 F157:F158 B168:C168 D168:D169 F168:F169 B172:C172 D172:D173 F23:F25 D23:D25 F32:F33 D32:D33 F37:F38 D37:D38 F44:F45 D44:D45 F49:F50 D49:D50 F54:F55 D54:D55 B63 D76:D77 F76:F77 B96:C96 D96:D97 F96:F97 B101:C101 F100:F102 B104:G104 B108:G108 F172:F173 B95 B116:C116 D116:D117 F116:F117 B120:C120 D120:D121 F120:F121 B124:C124 D124:D125 F124:F125 B128:C128 D128:D129 F128:F129 B132:C132 B135:C135 B143:C143 D143:D144 F143:F144 B147:C147 D147:D148 F147:F148 B152:C152 D152:D153 F152:F153 B157:C157 D157:D158 C66 C68 C70 C72 C74:C95 C97:C100 C102:C103 H120 C117:C119 C121:C123 C125:C127 C129:C131 C133:C134 C136:C142 C144:C146 C148:C151 C153:C156 C158:C167 C169:C171 D17:D18 F17:F18 B114:B115 D101:D102 F132:F136 C109:C115 H147 H143 H135 H132 H128 H124 H96 H101 E105:E107 G105:G107 H116 C105:C107 H23 H76 F57:F59 D57:D59 C12:H16 A1:A64 C17:C64 B75:B79 B81 B83 B85 B87 B89 B91 B93 H172 H168 H157 H152 H57 H54 H49 H44 H37 H32 A189:A193 C189:C193 F188:F189 D188:D189 C173:C187 G109:G193 G17:G103 B188:C188 H188 B103 D132:D133 D135:D136 B10:H10 B11:F11 B12:B57 B1:H1 B112 B110 E17:E103 E109:E193" xr:uid="{00000000-0002-0000-0200-00001B000000}">
      <formula1>999999</formula1>
      <formula2>99999999</formula2>
    </dataValidation>
    <dataValidation showInputMessage="1" showErrorMessage="1" sqref="B58:B59" xr:uid="{00000000-0002-0000-0200-00001C000000}"/>
    <dataValidation type="textLength" allowBlank="1" showInputMessage="1" showErrorMessage="1" sqref="H17:H22 H24:H31 H33:H36 H38:H43 H45:H48 H50:H53 H55:H56 H77:H95 H97:H100 H102:H115 H117:H119 H121:H123 H125:H127 H129:H131 H133:H134 H136:H142 H144:H146 H148:H151 H153:H156 H158:H167 H169:H171 H173:H187 H189:H193 H58:H75" xr:uid="{00000000-0002-0000-0200-00001D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E000000}">
      <formula1>0</formula1>
    </dataValidation>
    <dataValidation type="whole" showInputMessage="1" showErrorMessage="1" errorTitle="Do not edit these cells" error="Please do not edit these cells" sqref="B2:H9" xr:uid="{00000000-0002-0000-0200-00001F000000}">
      <formula1>999999</formula1>
      <formula2>99999999</formula2>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59" r:id="rId7" xr:uid="{00000000-0004-0000-0200-000006000000}"/>
    <hyperlink ref="B77" r:id="rId8" location="r3-3" display="EITI Requirement 3.3" xr:uid="{00000000-0004-0000-0200-000007000000}"/>
    <hyperlink ref="B97" r:id="rId9" location="r4-1" display="EITI Requirement 4.1" xr:uid="{00000000-0004-0000-0200-000008000000}"/>
    <hyperlink ref="B102" r:id="rId10" location="r4-2" display="EITI Requirement 4.2" xr:uid="{00000000-0004-0000-0200-000009000000}"/>
    <hyperlink ref="B117" r:id="rId11" location="r4-3" display="EITI Requirement 4.3" xr:uid="{00000000-0004-0000-0200-00000A000000}"/>
    <hyperlink ref="B121" r:id="rId12" location="r4-4" display="EITI Requirement 4.4" xr:uid="{00000000-0004-0000-0200-00000B000000}"/>
    <hyperlink ref="B125" r:id="rId13" location="r4-5" display="EITI Requirement 4.5" xr:uid="{00000000-0004-0000-0200-00000C000000}"/>
    <hyperlink ref="B129" r:id="rId14" location="r4-6" display="EITI Requirement 4.6" xr:uid="{00000000-0004-0000-0200-00000D000000}"/>
    <hyperlink ref="B133" r:id="rId15" location="r4-8" display="EITI Requirement 4.8" xr:uid="{00000000-0004-0000-0200-00000E000000}"/>
    <hyperlink ref="B136" r:id="rId16" location="r4-9" display="EITI Requirement 4.9" xr:uid="{00000000-0004-0000-0200-00000F000000}"/>
    <hyperlink ref="B144" r:id="rId17" location="r5-1" display="EITI Requirement 5.1" xr:uid="{00000000-0004-0000-0200-000010000000}"/>
    <hyperlink ref="B148" r:id="rId18" location="r5-2" display="EITI Requirement 5.2" xr:uid="{00000000-0004-0000-0200-000011000000}"/>
    <hyperlink ref="B153" r:id="rId19" location="r5-3" display="EITI Requirement 5.3" xr:uid="{00000000-0004-0000-0200-000012000000}"/>
    <hyperlink ref="B169" r:id="rId20" location="r6-2" display="EITI Requirement 6.2" xr:uid="{00000000-0004-0000-0200-000013000000}"/>
    <hyperlink ref="B173" r:id="rId21" location="r6-3" display="EITI Requirement 6.3" xr:uid="{00000000-0004-0000-0200-000014000000}"/>
    <hyperlink ref="B158" r:id="rId22" location="r6-1" display="EITI Requirement 6.1" xr:uid="{00000000-0004-0000-0200-000015000000}"/>
    <hyperlink ref="B33" r:id="rId23" location="r2-3" xr:uid="{00000000-0004-0000-0200-000016000000}"/>
    <hyperlink ref="B175" r:id="rId24" xr:uid="{00000000-0004-0000-0200-000017000000}"/>
    <hyperlink ref="B197:F197" r:id="rId25" display="Give us your feedback or report a conflict in the data! Write to us at  data@eiti.org" xr:uid="{00000000-0004-0000-0200-000018000000}"/>
    <hyperlink ref="B196:F196" r:id="rId26" display="For the latest version of Summary data templates, see  https://eiti.org/summary-data-template" xr:uid="{00000000-0004-0000-0200-000019000000}"/>
    <hyperlink ref="B58" r:id="rId27" location="r3-2" display="EITI Requirement 3.2" xr:uid="{00000000-0004-0000-0200-00001A000000}"/>
    <hyperlink ref="B189" r:id="rId28" location="r6-4" xr:uid="{00000000-0004-0000-0200-00001B000000}"/>
    <hyperlink ref="F41" r:id="rId29" display="https://geologymining-sr.maps.arcgis.com/home/index.html" xr:uid="{04622945-163D-41E1-BAE7-9B6B517252AF}"/>
    <hyperlink ref="F78" r:id="rId30" display="https://www.planningofficesuriname.com/" xr:uid="{79D5DC05-5FBD-41C8-B85E-74ABACA2B486}"/>
    <hyperlink ref="F145" r:id="rId31" display="https://www.cbvs.sr/en/publications-research/cbvs-reports/annual-reports" xr:uid="{2141D8C0-D8DE-43A0-A6A9-112E19A8FB46}"/>
    <hyperlink ref="F146" r:id="rId32" display="https://www.cbvs.sr/en/publications-research/cbvs-reports/annual-reports" xr:uid="{C502FCB6-7CB7-4449-9C05-A18CEAE49D3D}"/>
    <hyperlink ref="F35" r:id="rId33" xr:uid="{3B0F1084-D59B-40D2-8A85-DCEB5BE1CC57}"/>
    <hyperlink ref="F42" r:id="rId34" xr:uid="{C9AE86E2-B6CB-42B9-9932-5DAA09C9685E}"/>
    <hyperlink ref="F79" r:id="rId35" display="https://www.planningofficesuriname.com/" xr:uid="{F09C8DE6-C969-420B-B722-836414326971}"/>
  </hyperlinks>
  <pageMargins left="0.25" right="0.25" top="0.75" bottom="0.75" header="0.3" footer="0.3"/>
  <pageSetup paperSize="8" fitToHeight="0" orientation="landscape" horizontalDpi="2400" verticalDpi="2400" r:id="rId36"/>
  <extLst>
    <ext xmlns:x14="http://schemas.microsoft.com/office/spreadsheetml/2009/9/main" uri="{CCE6A557-97BC-4b89-ADB6-D9C93CAAB3DF}">
      <x14:dataValidations xmlns:xm="http://schemas.microsoft.com/office/excel/2006/main" xWindow="674" yWindow="567" count="2">
        <x14:dataValidation type="list" allowBlank="1" showInputMessage="1" showErrorMessage="1" xr:uid="{00000000-0002-0000-0200-000020000000}">
          <x14:formula1>
            <xm:f>Lists!$K$3:$K$7</xm:f>
          </x14:formula1>
          <xm:sqref>D202:D204</xm:sqref>
        </x14:dataValidation>
        <x14:dataValidation type="list" operator="equal" showInputMessage="1" showErrorMessage="1" errorTitle="Invalid entry" error="Invalid entry" promptTitle="Please input unit" prompt="Please input currency according to 3-letter ISO currency code." xr:uid="{00000000-0002-0000-0200-000021000000}">
          <x14:formula1>
            <xm:f>Lists!$I$11:$I$168</xm:f>
          </x14:formula1>
          <xm:sqref>F65 F67 F69 F71 F73 F75 F81 F83 F85 F87 F89 F91 F93 F95 F112 F63 F110 F114:F115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91"/>
  <sheetViews>
    <sheetView showGridLines="0" topLeftCell="A10" zoomScale="85" zoomScaleNormal="85" workbookViewId="0">
      <selection activeCell="G24" sqref="G24"/>
    </sheetView>
  </sheetViews>
  <sheetFormatPr defaultColWidth="4" defaultRowHeight="24" customHeight="1" x14ac:dyDescent="0.3"/>
  <cols>
    <col min="1" max="1" width="4" style="17"/>
    <col min="2" max="2" width="48.88671875" style="17" customWidth="1"/>
    <col min="3" max="3" width="44.44140625" style="17" customWidth="1"/>
    <col min="4" max="4" width="38.88671875" style="17" customWidth="1"/>
    <col min="5" max="5" width="23" style="17" customWidth="1"/>
    <col min="6" max="10" width="26.44140625" style="17" customWidth="1"/>
    <col min="11" max="11" width="4" style="17" customWidth="1"/>
    <col min="12" max="33" width="4" style="17"/>
    <col min="34" max="34" width="12.109375" style="17" bestFit="1" customWidth="1"/>
    <col min="35" max="16384" width="4" style="17"/>
  </cols>
  <sheetData>
    <row r="1" spans="2:12" ht="15" x14ac:dyDescent="0.3"/>
    <row r="2" spans="2:12" ht="15" x14ac:dyDescent="0.3">
      <c r="B2" s="269" t="s">
        <v>1898</v>
      </c>
      <c r="C2" s="269"/>
      <c r="D2" s="269"/>
      <c r="E2" s="269"/>
      <c r="F2" s="269"/>
      <c r="G2" s="269"/>
      <c r="H2" s="269"/>
      <c r="I2" s="269"/>
      <c r="J2" s="269"/>
    </row>
    <row r="3" spans="2:12" x14ac:dyDescent="0.3">
      <c r="B3" s="270" t="s">
        <v>1637</v>
      </c>
      <c r="C3" s="270"/>
      <c r="D3" s="270"/>
      <c r="E3" s="270"/>
      <c r="F3" s="270"/>
      <c r="G3" s="270"/>
      <c r="H3" s="270"/>
      <c r="I3" s="270"/>
      <c r="J3" s="270"/>
    </row>
    <row r="4" spans="2:12" ht="15" x14ac:dyDescent="0.3">
      <c r="B4" s="272" t="s">
        <v>1899</v>
      </c>
      <c r="C4" s="272"/>
      <c r="D4" s="272"/>
      <c r="E4" s="272"/>
      <c r="F4" s="272"/>
      <c r="G4" s="272"/>
      <c r="H4" s="272"/>
      <c r="I4" s="272"/>
      <c r="J4" s="272"/>
    </row>
    <row r="5" spans="2:12" ht="15" x14ac:dyDescent="0.3">
      <c r="B5" s="272" t="s">
        <v>1900</v>
      </c>
      <c r="C5" s="272"/>
      <c r="D5" s="272"/>
      <c r="E5" s="272"/>
      <c r="F5" s="272"/>
      <c r="G5" s="272"/>
      <c r="H5" s="272"/>
      <c r="I5" s="272"/>
      <c r="J5" s="272"/>
    </row>
    <row r="6" spans="2:12" ht="15" x14ac:dyDescent="0.3">
      <c r="B6" s="272" t="s">
        <v>1901</v>
      </c>
      <c r="C6" s="272"/>
      <c r="D6" s="272"/>
      <c r="E6" s="272"/>
      <c r="F6" s="272"/>
      <c r="G6" s="272"/>
      <c r="H6" s="272"/>
      <c r="I6" s="272"/>
      <c r="J6" s="272"/>
    </row>
    <row r="7" spans="2:12" ht="15.6" customHeight="1" x14ac:dyDescent="0.3">
      <c r="B7" s="272" t="s">
        <v>1902</v>
      </c>
      <c r="C7" s="272"/>
      <c r="D7" s="272"/>
      <c r="E7" s="272"/>
      <c r="F7" s="272"/>
      <c r="G7" s="272"/>
      <c r="H7" s="272"/>
      <c r="I7" s="272"/>
      <c r="J7" s="272"/>
    </row>
    <row r="8" spans="2:12" ht="15" x14ac:dyDescent="0.35">
      <c r="B8" s="276" t="s">
        <v>1903</v>
      </c>
      <c r="C8" s="276"/>
      <c r="D8" s="276"/>
      <c r="E8" s="276"/>
      <c r="F8" s="276"/>
      <c r="G8" s="276"/>
      <c r="H8" s="276"/>
      <c r="I8" s="276"/>
      <c r="J8" s="276"/>
    </row>
    <row r="9" spans="2:12" ht="15" x14ac:dyDescent="0.3"/>
    <row r="10" spans="2:12" x14ac:dyDescent="0.3">
      <c r="B10" s="284" t="s">
        <v>1632</v>
      </c>
      <c r="C10" s="284"/>
      <c r="D10" s="284"/>
      <c r="E10" s="284"/>
      <c r="F10" s="284"/>
      <c r="G10" s="284"/>
      <c r="H10" s="284"/>
      <c r="I10" s="284"/>
      <c r="J10" s="284"/>
    </row>
    <row r="11" spans="2:12" s="172" customFormat="1" ht="25.5" customHeight="1" x14ac:dyDescent="0.3">
      <c r="B11" s="285" t="s">
        <v>1625</v>
      </c>
      <c r="C11" s="285"/>
      <c r="D11" s="285"/>
      <c r="E11" s="285"/>
      <c r="F11" s="285"/>
      <c r="G11" s="285"/>
      <c r="H11" s="285"/>
      <c r="I11" s="285"/>
      <c r="J11" s="285"/>
    </row>
    <row r="12" spans="2:12" s="32" customFormat="1" ht="15" x14ac:dyDescent="0.3">
      <c r="B12" s="286"/>
      <c r="C12" s="286"/>
      <c r="D12" s="286"/>
      <c r="E12" s="286"/>
      <c r="F12" s="286"/>
      <c r="G12" s="286"/>
      <c r="H12" s="286"/>
      <c r="I12" s="286"/>
      <c r="J12" s="286"/>
    </row>
    <row r="13" spans="2:12" s="32" customFormat="1" ht="18.600000000000001" x14ac:dyDescent="0.3">
      <c r="B13" s="287" t="s">
        <v>1562</v>
      </c>
      <c r="C13" s="287"/>
      <c r="D13" s="287"/>
      <c r="E13" s="287"/>
      <c r="F13" s="287"/>
      <c r="G13" s="287"/>
      <c r="H13" s="287"/>
      <c r="I13" s="287"/>
      <c r="J13" s="287"/>
    </row>
    <row r="14" spans="2:12" s="32" customFormat="1" ht="15" x14ac:dyDescent="0.3">
      <c r="B14" s="152" t="s">
        <v>1563</v>
      </c>
      <c r="C14" s="152" t="s">
        <v>1827</v>
      </c>
      <c r="D14" s="17" t="s">
        <v>1564</v>
      </c>
      <c r="E14" s="17" t="s">
        <v>1666</v>
      </c>
      <c r="F14" s="153"/>
      <c r="G14" s="154"/>
    </row>
    <row r="15" spans="2:12" s="32" customFormat="1" ht="15" x14ac:dyDescent="0.3">
      <c r="B15" s="198" t="s">
        <v>2000</v>
      </c>
      <c r="C15" s="17" t="s">
        <v>1824</v>
      </c>
      <c r="D15" s="198" t="s">
        <v>1218</v>
      </c>
      <c r="E15" s="197">
        <f>SUMIF(Government_revenues_table[Government entity],Government_agencies[[#This Row],[Full name of agency]],Government_revenues_table[Revenue value])</f>
        <v>1620948983</v>
      </c>
      <c r="F15" s="154"/>
      <c r="G15" s="154"/>
    </row>
    <row r="16" spans="2:12" s="32" customFormat="1" ht="15" x14ac:dyDescent="0.3">
      <c r="B16" s="32" t="s">
        <v>2001</v>
      </c>
      <c r="C16" s="17" t="s">
        <v>1824</v>
      </c>
      <c r="D16" s="198" t="s">
        <v>1218</v>
      </c>
      <c r="E16" s="197">
        <f>SUMIF(Government_revenues_table[Government entity],Government_agencies[[#This Row],[Full name of agency]],Government_revenues_table[Revenue value])</f>
        <v>0</v>
      </c>
      <c r="F16" s="154"/>
      <c r="G16" s="17"/>
      <c r="J16" s="153"/>
      <c r="K16" s="153"/>
      <c r="L16" s="153"/>
    </row>
    <row r="17" spans="2:10" s="32" customFormat="1" ht="15" x14ac:dyDescent="0.3">
      <c r="C17" s="17"/>
      <c r="D17" s="155"/>
    </row>
    <row r="18" spans="2:10" s="32" customFormat="1" ht="18.600000000000001" x14ac:dyDescent="0.3">
      <c r="B18" s="287" t="s">
        <v>1560</v>
      </c>
      <c r="C18" s="287"/>
      <c r="D18" s="287"/>
      <c r="E18" s="287"/>
      <c r="F18" s="287"/>
      <c r="G18" s="287"/>
      <c r="H18" s="287"/>
      <c r="I18" s="287"/>
      <c r="J18" s="287"/>
    </row>
    <row r="19" spans="2:10" s="32" customFormat="1" ht="15" x14ac:dyDescent="0.3">
      <c r="B19" s="288" t="s">
        <v>1629</v>
      </c>
      <c r="C19" s="289"/>
      <c r="D19" s="290"/>
      <c r="E19" s="153"/>
    </row>
    <row r="20" spans="2:10" s="32" customFormat="1" ht="15" x14ac:dyDescent="0.3">
      <c r="B20" s="157"/>
      <c r="C20" s="158"/>
      <c r="D20" s="159"/>
    </row>
    <row r="21" spans="2:10" s="32" customFormat="1" ht="15" x14ac:dyDescent="0.3"/>
    <row r="22" spans="2:10" s="32" customFormat="1" ht="15" x14ac:dyDescent="0.3">
      <c r="B22" s="152" t="s">
        <v>1561</v>
      </c>
      <c r="C22" s="152" t="s">
        <v>1941</v>
      </c>
      <c r="D22" s="17" t="s">
        <v>1559</v>
      </c>
      <c r="E22" s="17" t="s">
        <v>1492</v>
      </c>
      <c r="F22" s="17" t="s">
        <v>1575</v>
      </c>
      <c r="G22" s="17" t="s">
        <v>1667</v>
      </c>
      <c r="H22" s="17" t="s">
        <v>1832</v>
      </c>
      <c r="I22" s="17" t="s">
        <v>1668</v>
      </c>
    </row>
    <row r="23" spans="2:10" s="32" customFormat="1" ht="15" x14ac:dyDescent="0.3">
      <c r="B23" s="17" t="s">
        <v>1991</v>
      </c>
      <c r="C23" s="17" t="s">
        <v>1999</v>
      </c>
      <c r="D23" s="198" t="s">
        <v>1218</v>
      </c>
      <c r="E23" s="17" t="s">
        <v>1495</v>
      </c>
      <c r="F23" s="17" t="s">
        <v>1576</v>
      </c>
      <c r="G23" s="156" t="s">
        <v>2035</v>
      </c>
      <c r="H23" s="156" t="s">
        <v>1218</v>
      </c>
      <c r="I23" s="155">
        <f>SUMIF(Table10[Company],Companies[[#This Row],[Full company name]],Table10[Revenue value])</f>
        <v>0</v>
      </c>
    </row>
    <row r="24" spans="2:10" s="32" customFormat="1" ht="15" x14ac:dyDescent="0.3">
      <c r="B24" s="17" t="s">
        <v>1992</v>
      </c>
      <c r="C24" s="17" t="s">
        <v>1999</v>
      </c>
      <c r="D24" s="198" t="s">
        <v>1218</v>
      </c>
      <c r="E24" s="17" t="s">
        <v>1495</v>
      </c>
      <c r="F24" s="17" t="s">
        <v>1576</v>
      </c>
      <c r="G24" s="156" t="s">
        <v>1218</v>
      </c>
      <c r="H24" s="156" t="s">
        <v>1218</v>
      </c>
      <c r="I24" s="155">
        <f>SUMIF(Table10[Company],Companies[[#This Row],[Full company name]],Table10[Revenue value])</f>
        <v>0</v>
      </c>
    </row>
    <row r="25" spans="2:10" s="32" customFormat="1" ht="15" x14ac:dyDescent="0.3">
      <c r="B25" s="32" t="s">
        <v>1993</v>
      </c>
      <c r="C25" s="32" t="s">
        <v>1999</v>
      </c>
      <c r="D25" s="198" t="s">
        <v>1218</v>
      </c>
      <c r="E25" s="17" t="s">
        <v>1495</v>
      </c>
      <c r="F25" s="17" t="s">
        <v>1576</v>
      </c>
      <c r="G25" s="156" t="s">
        <v>1218</v>
      </c>
      <c r="H25" s="156" t="s">
        <v>1218</v>
      </c>
      <c r="I25" s="155">
        <f>SUMIF(Table10[Company],Companies[[#This Row],[Full company name]],Table10[Revenue value])</f>
        <v>0</v>
      </c>
    </row>
    <row r="26" spans="2:10" s="32" customFormat="1" ht="15" x14ac:dyDescent="0.3">
      <c r="B26" s="32" t="s">
        <v>1994</v>
      </c>
      <c r="C26" s="32" t="s">
        <v>1999</v>
      </c>
      <c r="D26" s="198" t="s">
        <v>1218</v>
      </c>
      <c r="E26" s="17" t="s">
        <v>1495</v>
      </c>
      <c r="F26" s="17" t="s">
        <v>1576</v>
      </c>
      <c r="G26" s="156" t="s">
        <v>1218</v>
      </c>
      <c r="H26" s="156" t="s">
        <v>1218</v>
      </c>
      <c r="I26" s="155">
        <f>SUMIF(Table10[Company],Companies[[#This Row],[Full company name]],Table10[Revenue value])</f>
        <v>0</v>
      </c>
    </row>
    <row r="27" spans="2:10" s="32" customFormat="1" ht="15" x14ac:dyDescent="0.3">
      <c r="B27" s="248" t="s">
        <v>1995</v>
      </c>
      <c r="C27" s="248" t="s">
        <v>1999</v>
      </c>
      <c r="D27" s="249" t="s">
        <v>1218</v>
      </c>
      <c r="E27" s="248" t="s">
        <v>1495</v>
      </c>
      <c r="F27" s="17" t="s">
        <v>1576</v>
      </c>
      <c r="G27" s="156" t="s">
        <v>1218</v>
      </c>
      <c r="H27" s="156" t="s">
        <v>1218</v>
      </c>
      <c r="I27" s="250">
        <f>SUMIF(Table10[Company],Companies[[#This Row],[Full company name]],Table10[Revenue value])</f>
        <v>0</v>
      </c>
    </row>
    <row r="28" spans="2:10" s="32" customFormat="1" ht="15" x14ac:dyDescent="0.3">
      <c r="B28" s="248" t="s">
        <v>1996</v>
      </c>
      <c r="C28" s="248" t="s">
        <v>1999</v>
      </c>
      <c r="D28" s="249" t="s">
        <v>1218</v>
      </c>
      <c r="E28" s="248" t="s">
        <v>1495</v>
      </c>
      <c r="F28" s="17" t="s">
        <v>1576</v>
      </c>
      <c r="G28" s="156" t="s">
        <v>1218</v>
      </c>
      <c r="H28" s="156" t="s">
        <v>1218</v>
      </c>
      <c r="I28" s="250">
        <f>SUMIF(Table10[Company],Companies[[#This Row],[Full company name]],Table10[Revenue value])</f>
        <v>0</v>
      </c>
    </row>
    <row r="29" spans="2:10" s="32" customFormat="1" ht="15" x14ac:dyDescent="0.3">
      <c r="B29" s="248" t="s">
        <v>1997</v>
      </c>
      <c r="C29" s="248" t="s">
        <v>1999</v>
      </c>
      <c r="D29" s="249" t="s">
        <v>1218</v>
      </c>
      <c r="E29" s="248" t="s">
        <v>1495</v>
      </c>
      <c r="F29" s="17" t="s">
        <v>1576</v>
      </c>
      <c r="G29" s="156" t="s">
        <v>1218</v>
      </c>
      <c r="H29" s="156" t="s">
        <v>1218</v>
      </c>
      <c r="I29" s="250">
        <f>SUMIF(Table10[Company],Companies[[#This Row],[Full company name]],Table10[Revenue value])</f>
        <v>253912693</v>
      </c>
    </row>
    <row r="30" spans="2:10" s="32" customFormat="1" ht="15" x14ac:dyDescent="0.3">
      <c r="B30" s="32" t="s">
        <v>1998</v>
      </c>
      <c r="C30" s="32" t="s">
        <v>1999</v>
      </c>
      <c r="D30" s="198" t="s">
        <v>1218</v>
      </c>
      <c r="E30" s="17" t="s">
        <v>1495</v>
      </c>
      <c r="F30" s="17" t="s">
        <v>1576</v>
      </c>
      <c r="G30" s="156" t="s">
        <v>1218</v>
      </c>
      <c r="H30" s="156" t="s">
        <v>1218</v>
      </c>
      <c r="I30" s="155">
        <f>SUMIF(Table10[Company],Companies[[#This Row],[Full company name]],Table10[Revenue value])</f>
        <v>0</v>
      </c>
    </row>
    <row r="31" spans="2:10" s="32" customFormat="1" ht="15" x14ac:dyDescent="0.3">
      <c r="C31" s="17"/>
      <c r="F31" s="156"/>
      <c r="G31" s="156"/>
    </row>
    <row r="32" spans="2:10" s="32" customFormat="1" ht="18.600000000000001" x14ac:dyDescent="0.3">
      <c r="B32" s="287" t="s">
        <v>1618</v>
      </c>
      <c r="C32" s="287"/>
      <c r="D32" s="287"/>
      <c r="E32" s="287"/>
      <c r="F32" s="287"/>
      <c r="G32" s="287"/>
      <c r="H32" s="287"/>
      <c r="I32" s="287"/>
      <c r="J32" s="287"/>
    </row>
    <row r="33" spans="2:10" s="32" customFormat="1" ht="15" x14ac:dyDescent="0.35">
      <c r="B33" s="152" t="s">
        <v>1619</v>
      </c>
      <c r="C33" s="37" t="s">
        <v>1620</v>
      </c>
      <c r="D33" s="37" t="s">
        <v>1655</v>
      </c>
      <c r="E33" s="37" t="s">
        <v>1750</v>
      </c>
      <c r="F33" s="17" t="s">
        <v>1501</v>
      </c>
      <c r="G33" s="17" t="s">
        <v>1621</v>
      </c>
      <c r="H33" s="17" t="s">
        <v>1672</v>
      </c>
      <c r="I33" s="17" t="s">
        <v>1622</v>
      </c>
      <c r="J33" s="17" t="s">
        <v>1006</v>
      </c>
    </row>
    <row r="34" spans="2:10" s="32" customFormat="1" ht="15" x14ac:dyDescent="0.35">
      <c r="B34" s="198" t="s">
        <v>2002</v>
      </c>
      <c r="C34" s="251" t="s">
        <v>2003</v>
      </c>
      <c r="D34" s="251" t="s">
        <v>2004</v>
      </c>
      <c r="E34" s="37" t="s">
        <v>1763</v>
      </c>
      <c r="F34" s="37" t="s">
        <v>1573</v>
      </c>
      <c r="G34" s="32">
        <v>0</v>
      </c>
      <c r="I34" s="32">
        <v>0</v>
      </c>
    </row>
    <row r="35" spans="2:10" s="32" customFormat="1" ht="15" x14ac:dyDescent="0.35">
      <c r="B35" s="198" t="s">
        <v>2005</v>
      </c>
      <c r="C35" s="251" t="s">
        <v>2006</v>
      </c>
      <c r="D35" s="198" t="s">
        <v>2007</v>
      </c>
      <c r="E35" s="37" t="s">
        <v>1763</v>
      </c>
      <c r="F35" s="37" t="s">
        <v>1573</v>
      </c>
      <c r="G35" s="32">
        <v>0</v>
      </c>
      <c r="I35" s="32">
        <v>0</v>
      </c>
    </row>
    <row r="36" spans="2:10" s="32" customFormat="1" ht="15" x14ac:dyDescent="0.35">
      <c r="B36" s="198" t="s">
        <v>2008</v>
      </c>
      <c r="C36" s="251" t="s">
        <v>2009</v>
      </c>
      <c r="D36" s="198" t="s">
        <v>1992</v>
      </c>
      <c r="E36" s="37" t="s">
        <v>1763</v>
      </c>
      <c r="F36" s="37" t="s">
        <v>1573</v>
      </c>
      <c r="G36" s="32">
        <v>0</v>
      </c>
      <c r="I36" s="32">
        <v>0</v>
      </c>
    </row>
    <row r="37" spans="2:10" s="32" customFormat="1" ht="15" x14ac:dyDescent="0.35">
      <c r="B37" s="198" t="s">
        <v>2010</v>
      </c>
      <c r="C37" s="251" t="s">
        <v>2011</v>
      </c>
      <c r="D37" s="32" t="s">
        <v>2012</v>
      </c>
      <c r="E37" s="37" t="s">
        <v>1763</v>
      </c>
      <c r="F37" s="37" t="s">
        <v>1573</v>
      </c>
      <c r="G37" s="32">
        <v>0</v>
      </c>
      <c r="I37" s="32">
        <v>0</v>
      </c>
    </row>
    <row r="38" spans="2:10" s="32" customFormat="1" ht="15" x14ac:dyDescent="0.35">
      <c r="B38" s="198" t="s">
        <v>2013</v>
      </c>
      <c r="C38" s="252" t="s">
        <v>2014</v>
      </c>
      <c r="D38" s="251" t="s">
        <v>1994</v>
      </c>
      <c r="E38" s="37" t="s">
        <v>1763</v>
      </c>
      <c r="F38" s="37" t="s">
        <v>1573</v>
      </c>
      <c r="G38" s="32">
        <v>0</v>
      </c>
      <c r="I38" s="32">
        <v>0</v>
      </c>
    </row>
    <row r="39" spans="2:10" s="32" customFormat="1" ht="15" x14ac:dyDescent="0.35">
      <c r="B39" s="198" t="s">
        <v>2015</v>
      </c>
      <c r="C39" s="252" t="s">
        <v>755</v>
      </c>
      <c r="D39" s="248" t="s">
        <v>1995</v>
      </c>
      <c r="E39" s="37" t="s">
        <v>1763</v>
      </c>
      <c r="F39" s="37" t="s">
        <v>1573</v>
      </c>
      <c r="G39" s="32">
        <v>0</v>
      </c>
      <c r="I39" s="32">
        <v>0</v>
      </c>
    </row>
    <row r="40" spans="2:10" s="32" customFormat="1" ht="15" x14ac:dyDescent="0.35">
      <c r="B40" s="26" t="s">
        <v>2016</v>
      </c>
      <c r="C40" s="251" t="s">
        <v>2017</v>
      </c>
      <c r="D40" s="32" t="s">
        <v>2018</v>
      </c>
      <c r="E40" s="37" t="s">
        <v>1763</v>
      </c>
      <c r="F40" s="37" t="s">
        <v>1573</v>
      </c>
      <c r="G40" s="32">
        <v>0</v>
      </c>
      <c r="I40" s="32">
        <v>0</v>
      </c>
    </row>
    <row r="41" spans="2:10" s="32" customFormat="1" ht="15" x14ac:dyDescent="0.35">
      <c r="B41" s="198" t="s">
        <v>2019</v>
      </c>
      <c r="C41" s="252" t="s">
        <v>2020</v>
      </c>
      <c r="D41" s="251" t="s">
        <v>2021</v>
      </c>
      <c r="E41" s="37" t="s">
        <v>1763</v>
      </c>
      <c r="F41" s="37" t="s">
        <v>1573</v>
      </c>
      <c r="G41" s="32">
        <v>0</v>
      </c>
      <c r="I41" s="32">
        <v>0</v>
      </c>
    </row>
    <row r="42" spans="2:10" ht="15" x14ac:dyDescent="0.35">
      <c r="B42" s="198" t="s">
        <v>2022</v>
      </c>
      <c r="C42" s="251" t="s">
        <v>2023</v>
      </c>
      <c r="D42" s="248" t="s">
        <v>1996</v>
      </c>
      <c r="E42" s="37" t="s">
        <v>1763</v>
      </c>
      <c r="F42" s="37" t="s">
        <v>1573</v>
      </c>
      <c r="G42" s="32">
        <v>0</v>
      </c>
      <c r="H42" s="32"/>
      <c r="I42" s="32">
        <v>0</v>
      </c>
      <c r="J42" s="32"/>
    </row>
    <row r="43" spans="2:10" ht="15" x14ac:dyDescent="0.35">
      <c r="B43" s="198" t="s">
        <v>2024</v>
      </c>
      <c r="C43" s="252" t="s">
        <v>2025</v>
      </c>
      <c r="D43" s="32" t="s">
        <v>2026</v>
      </c>
      <c r="E43" s="37" t="s">
        <v>1763</v>
      </c>
      <c r="F43" s="37" t="s">
        <v>1573</v>
      </c>
      <c r="G43" s="32">
        <v>0</v>
      </c>
      <c r="H43" s="32"/>
      <c r="I43" s="32">
        <v>0</v>
      </c>
      <c r="J43" s="32"/>
    </row>
    <row r="44" spans="2:10" ht="15" x14ac:dyDescent="0.35">
      <c r="B44" s="198" t="s">
        <v>2027</v>
      </c>
      <c r="C44" s="252" t="s">
        <v>2028</v>
      </c>
      <c r="D44" s="32" t="s">
        <v>2029</v>
      </c>
      <c r="E44" s="37" t="s">
        <v>1763</v>
      </c>
      <c r="F44" s="37" t="s">
        <v>1573</v>
      </c>
      <c r="G44" s="32">
        <v>0</v>
      </c>
      <c r="H44" s="32"/>
      <c r="I44" s="32">
        <v>0</v>
      </c>
      <c r="J44" s="32"/>
    </row>
    <row r="45" spans="2:10" s="32" customFormat="1" ht="15.6" thickBot="1" x14ac:dyDescent="0.35">
      <c r="B45" s="106"/>
      <c r="C45" s="76"/>
      <c r="D45" s="77"/>
      <c r="E45" s="76"/>
      <c r="F45" s="87"/>
      <c r="G45" s="87"/>
      <c r="H45" s="87"/>
      <c r="I45" s="87"/>
      <c r="J45" s="87"/>
    </row>
    <row r="46" spans="2:10" ht="15" x14ac:dyDescent="0.3">
      <c r="B46" s="26"/>
      <c r="C46" s="26"/>
      <c r="D46" s="26"/>
      <c r="E46" s="26"/>
    </row>
    <row r="47" spans="2:10" s="32" customFormat="1" ht="15.6" thickBot="1" x14ac:dyDescent="0.35">
      <c r="B47" s="278" t="s">
        <v>1838</v>
      </c>
      <c r="C47" s="279"/>
      <c r="D47" s="279"/>
      <c r="E47" s="279"/>
      <c r="F47" s="279"/>
      <c r="G47" s="279"/>
      <c r="H47" s="279"/>
      <c r="I47" s="279"/>
      <c r="J47" s="279"/>
    </row>
    <row r="48" spans="2:10" s="32" customFormat="1" ht="15" x14ac:dyDescent="0.3">
      <c r="B48" s="280" t="s">
        <v>1857</v>
      </c>
      <c r="C48" s="281"/>
      <c r="D48" s="281"/>
      <c r="E48" s="281"/>
      <c r="F48" s="281"/>
      <c r="G48" s="281"/>
      <c r="H48" s="281"/>
      <c r="I48" s="281"/>
      <c r="J48" s="281"/>
    </row>
    <row r="49" spans="2:10" ht="15.6" thickBot="1" x14ac:dyDescent="0.35">
      <c r="B49" s="26"/>
      <c r="C49" s="26"/>
      <c r="D49" s="26"/>
      <c r="E49" s="26"/>
    </row>
    <row r="50" spans="2:10" ht="15" x14ac:dyDescent="0.3">
      <c r="B50" s="275" t="s">
        <v>1837</v>
      </c>
      <c r="C50" s="275"/>
      <c r="D50" s="275"/>
      <c r="E50" s="275"/>
      <c r="F50" s="275"/>
      <c r="G50" s="275"/>
      <c r="H50" s="275"/>
      <c r="I50" s="275"/>
      <c r="J50" s="275"/>
    </row>
    <row r="51" spans="2:10" ht="16.5" customHeight="1" x14ac:dyDescent="0.3">
      <c r="B51" s="257" t="s">
        <v>1858</v>
      </c>
      <c r="C51" s="257"/>
      <c r="D51" s="257"/>
      <c r="E51" s="257"/>
      <c r="F51" s="257"/>
      <c r="G51" s="257"/>
      <c r="H51" s="257"/>
      <c r="I51" s="257"/>
      <c r="J51" s="257"/>
    </row>
    <row r="52" spans="2:10" ht="15" x14ac:dyDescent="0.3">
      <c r="B52" s="268" t="s">
        <v>1859</v>
      </c>
      <c r="C52" s="268"/>
      <c r="D52" s="268"/>
      <c r="E52" s="268"/>
      <c r="F52" s="268"/>
      <c r="G52" s="268"/>
      <c r="H52" s="268"/>
      <c r="I52" s="268"/>
      <c r="J52" s="268"/>
    </row>
    <row r="53" spans="2:10" ht="15" x14ac:dyDescent="0.3">
      <c r="B53" s="283"/>
      <c r="C53" s="283"/>
      <c r="D53" s="283"/>
      <c r="E53" s="283"/>
      <c r="F53" s="283"/>
      <c r="G53" s="283"/>
      <c r="H53" s="283"/>
      <c r="I53" s="283"/>
      <c r="J53" s="283"/>
    </row>
    <row r="54" spans="2:10" ht="15" x14ac:dyDescent="0.3"/>
    <row r="55" spans="2:10" ht="15" x14ac:dyDescent="0.3"/>
    <row r="56" spans="2:10" ht="15" x14ac:dyDescent="0.3"/>
    <row r="57" spans="2:10" ht="15" x14ac:dyDescent="0.3"/>
    <row r="58" spans="2:10" s="32" customFormat="1" ht="15" x14ac:dyDescent="0.3">
      <c r="B58" s="17"/>
      <c r="C58" s="17"/>
      <c r="D58" s="17"/>
      <c r="E58" s="17"/>
    </row>
    <row r="59" spans="2:10" ht="15" x14ac:dyDescent="0.3"/>
    <row r="60" spans="2:10" ht="15" x14ac:dyDescent="0.3"/>
    <row r="61" spans="2:10" ht="15" x14ac:dyDescent="0.3"/>
    <row r="62" spans="2:10" ht="15" x14ac:dyDescent="0.3"/>
    <row r="63" spans="2:10" ht="15" x14ac:dyDescent="0.3"/>
    <row r="64" spans="2:10" ht="15" x14ac:dyDescent="0.3"/>
    <row r="65" ht="15" x14ac:dyDescent="0.3"/>
    <row r="66" ht="15" customHeight="1" x14ac:dyDescent="0.3"/>
    <row r="67" ht="15" customHeight="1" x14ac:dyDescent="0.3"/>
    <row r="68" ht="15" x14ac:dyDescent="0.3"/>
    <row r="69" ht="15" x14ac:dyDescent="0.3"/>
    <row r="70" ht="18.75" customHeight="1" x14ac:dyDescent="0.3"/>
    <row r="71" ht="15" x14ac:dyDescent="0.3"/>
    <row r="72" ht="15" x14ac:dyDescent="0.3"/>
    <row r="73" ht="15" x14ac:dyDescent="0.3"/>
    <row r="74" ht="15" x14ac:dyDescent="0.3"/>
    <row r="75" ht="15" x14ac:dyDescent="0.3"/>
    <row r="76" ht="15" x14ac:dyDescent="0.3"/>
    <row r="77" ht="15" x14ac:dyDescent="0.3"/>
    <row r="78" ht="15" x14ac:dyDescent="0.3"/>
    <row r="79" ht="15" x14ac:dyDescent="0.3"/>
    <row r="80" ht="15" x14ac:dyDescent="0.3"/>
    <row r="81" ht="15" x14ac:dyDescent="0.3"/>
    <row r="82" ht="15" x14ac:dyDescent="0.3"/>
    <row r="83" ht="15" x14ac:dyDescent="0.3"/>
    <row r="84" ht="15" x14ac:dyDescent="0.3"/>
    <row r="85" ht="15" x14ac:dyDescent="0.3"/>
    <row r="86" ht="15" x14ac:dyDescent="0.3"/>
    <row r="87" ht="15" x14ac:dyDescent="0.3"/>
    <row r="88" ht="15" x14ac:dyDescent="0.3"/>
    <row r="89" ht="15" x14ac:dyDescent="0.3"/>
    <row r="90" ht="15" x14ac:dyDescent="0.3"/>
    <row r="91" ht="15" x14ac:dyDescent="0.3"/>
  </sheetData>
  <mergeCells count="20">
    <mergeCell ref="B52:J52"/>
    <mergeCell ref="B53:J53"/>
    <mergeCell ref="B7:J7"/>
    <mergeCell ref="B8:J8"/>
    <mergeCell ref="B10:J10"/>
    <mergeCell ref="B11:J11"/>
    <mergeCell ref="B12:J12"/>
    <mergeCell ref="B32:J32"/>
    <mergeCell ref="B47:J47"/>
    <mergeCell ref="B48:J48"/>
    <mergeCell ref="B13:J13"/>
    <mergeCell ref="B18:J18"/>
    <mergeCell ref="B19:D19"/>
    <mergeCell ref="B50:J50"/>
    <mergeCell ref="B51:J51"/>
    <mergeCell ref="B2:J2"/>
    <mergeCell ref="B3:J3"/>
    <mergeCell ref="B4:J4"/>
    <mergeCell ref="B5:J5"/>
    <mergeCell ref="B6:J6"/>
  </mergeCells>
  <dataValidations count="25">
    <dataValidation type="list" allowBlank="1" showInputMessage="1" showErrorMessage="1" promptTitle="Please select Sector" prompt="Please select the relevant sector of the company from the list" sqref="E23:E30" xr:uid="{00000000-0002-0000-0300-000000000000}">
      <formula1>Sector_list</formula1>
    </dataValidation>
    <dataValidation allowBlank="1" showInputMessage="1" showErrorMessage="1" promptTitle="Company name" prompt="Input company name here._x000a__x000a_Please refrain from using acronyms, and input complete name." sqref="B23:B30 D35:D37 D39:D40 D42:D44" xr:uid="{00000000-0002-0000-0300-000001000000}"/>
    <dataValidation allowBlank="1" showInputMessage="1" showErrorMessage="1" promptTitle="Identification #" prompt="Please input unique identification number, such as TIN, organisational number or similar" sqref="D23:D30" xr:uid="{00000000-0002-0000-0300-000002000000}"/>
    <dataValidation allowBlank="1" showInputMessage="1" showErrorMessage="1" promptTitle="Please insert commodities" prompt="Please insert the relevant commodities of the company here, separated by commas." sqref="F23:F30" xr:uid="{00000000-0002-0000-0300-000003000000}"/>
    <dataValidation allowBlank="1" showInputMessage="1" showErrorMessage="1" promptTitle="Project name" prompt="Input project name here._x000a__x000a_Please refrain from using acronyms, and input complete name." sqref="B34:B44" xr:uid="{00000000-0002-0000-0300-000004000000}"/>
    <dataValidation allowBlank="1" showInputMessage="1" showErrorMessage="1" promptTitle="Name of identifier" prompt="Please input name of identifier, such as &quot;Taxpayer Identification Number&quot; or similar." sqref="B20" xr:uid="{00000000-0002-0000-0300-000005000000}"/>
    <dataValidation allowBlank="1" showInputMessage="1" showErrorMessage="1" promptTitle="Name of register" prompt="Please input name of register or agency" sqref="C20" xr:uid="{00000000-0002-0000-0300-000006000000}"/>
    <dataValidation allowBlank="1" showInputMessage="1" showErrorMessage="1" promptTitle="Registry URL" prompt="Please insert direct URL to the registry or agency" sqref="D20" xr:uid="{00000000-0002-0000-0300-000007000000}"/>
    <dataValidation allowBlank="1" showInputMessage="1" showErrorMessage="1" promptTitle="Affiliated Companies" prompt="Please insert the relevant companies affiliated to the project here, separated by commas." sqref="D34 D38 D41" xr:uid="{00000000-0002-0000-0300-000008000000}"/>
    <dataValidation allowBlank="1" showInputMessage="1" showErrorMessage="1" promptTitle="Reference number" prompt="Please input the reference number of the legal agreement: contract, licence, lease, concession..." sqref="C34:C44" xr:uid="{00000000-0002-0000-0300-000009000000}"/>
    <dataValidation type="textLength" allowBlank="1" showInputMessage="1" showErrorMessage="1" errorTitle="Please do not edit these cells" error="Please do not edit these cells" sqref="B20 C19:D19" xr:uid="{00000000-0002-0000-0300-00000A000000}">
      <formula1>10000</formula1>
      <formula2>50000</formula2>
    </dataValidation>
    <dataValidation errorStyle="warning" allowBlank="1" showInputMessage="1" showErrorMessage="1" errorTitle="URL " error="Please input a link in these cells" sqref="G23:H30" xr:uid="{00000000-0002-0000-0300-00000B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34:H44" xr:uid="{00000000-0002-0000-0300-00000C000000}">
      <formula1>"&lt;Select unit&gt;,Sm3,Sm3 o.e.,Barrels,Tonnes,oz,carats,Scf"</formula1>
    </dataValidation>
    <dataValidation type="list" allowBlank="1" showInputMessage="1" showErrorMessage="1" sqref="F34:F44" xr:uid="{00000000-0002-0000-0300-00000D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34:E44" xr:uid="{00000000-0002-0000-0300-00000E000000}">
      <formula1>Commodity_names</formula1>
    </dataValidation>
    <dataValidation allowBlank="1" showInputMessage="1" showErrorMessage="1" promptTitle="Identification" prompt="Please input identification number for the reporting government entity, if applicable." sqref="D15:D16" xr:uid="{00000000-0002-0000-0300-00000F000000}"/>
    <dataValidation type="list" allowBlank="1" showInputMessage="1" showErrorMessage="1" promptTitle="Government agency type" prompt="Choose type of government agency from the drop-down list._x000a_Please refrain from using custom types if possible." sqref="C15:C16" xr:uid="{00000000-0002-0000-0300-000010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6" xr:uid="{00000000-0002-0000-0300-000011000000}"/>
    <dataValidation type="textLength" allowBlank="1" showInputMessage="1" showErrorMessage="1" sqref="A1:K13 A17:L19 F14:K16 E20:K21 A21:D21 A20 B31:K32 A33:K33 A23:A32 A14:E14 J23:K30 B45:J49 B53:J53 A22:K22 K34:K53 A34:A53" xr:uid="{00000000-0002-0000-0300-000012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6" xr:uid="{00000000-0002-0000-0300-000013000000}">
      <formula1>999999</formula1>
      <formula2>9999999</formula2>
    </dataValidation>
    <dataValidation type="whole" allowBlank="1" showInputMessage="1" showErrorMessage="1" errorTitle="Do not edit - based on part 5" error="These cells will be filled automatically" promptTitle="Do not edit - based on part 5" prompt=" " sqref="I23:I30" xr:uid="{00000000-0002-0000-0300-000014000000}">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34:G44" xr:uid="{00000000-0002-0000-0300-000015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34:I44" xr:uid="{00000000-0002-0000-0300-000016000000}">
      <formula1>0</formula1>
      <formula2>1000000000000000</formula2>
    </dataValidation>
    <dataValidation type="textLength" allowBlank="1" showInputMessage="1" showErrorMessage="1" errorTitle="Do not edit these cells" error="Please do not edit these cells" sqref="B50:J52" xr:uid="{00000000-0002-0000-0300-000017000000}">
      <formula1>9999999</formula1>
      <formula2>99999999</formula2>
    </dataValidation>
    <dataValidation type="list" allowBlank="1" showInputMessage="1" showErrorMessage="1" sqref="C23:C30" xr:uid="{00000000-0002-0000-0300-000018000000}">
      <formula1>"&lt; Company type &gt;,State-owned enterprises &amp; public corporations,Private"</formula1>
    </dataValidation>
  </dataValidations>
  <hyperlinks>
    <hyperlink ref="B8" r:id="rId1" xr:uid="{00000000-0004-0000-0300-000000000000}"/>
    <hyperlink ref="B48:F48" r:id="rId2" display="Give us your feedback or report a conflict in the data! Write to us at  data@eiti.org" xr:uid="{00000000-0004-0000-0300-000001000000}"/>
    <hyperlink ref="B47:F47" r:id="rId3" display="For the latest version of Summary data templates, see  https://eiti.org/summary-data-template" xr:uid="{00000000-0004-0000-0300-000002000000}"/>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00000000-0002-0000-0300-000019000000}">
          <x14:formula1>
            <xm:f>Lists!$I$11:$I$168</xm:f>
          </x14:formula1>
          <xm:sqref>J34:J44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T48"/>
  <sheetViews>
    <sheetView showGridLines="0" topLeftCell="A12" zoomScale="70" zoomScaleNormal="70" workbookViewId="0">
      <selection activeCell="A24" sqref="A24:XFD24"/>
    </sheetView>
  </sheetViews>
  <sheetFormatPr defaultColWidth="8.88671875" defaultRowHeight="15" x14ac:dyDescent="0.35"/>
  <cols>
    <col min="1" max="1" width="2.88671875" style="37" customWidth="1"/>
    <col min="2" max="5" width="0" style="37" hidden="1" customWidth="1"/>
    <col min="6" max="6" width="50.44140625" style="37" customWidth="1"/>
    <col min="7" max="9" width="16.88671875" style="37" customWidth="1"/>
    <col min="10" max="10" width="52.88671875" style="37" customWidth="1"/>
    <col min="11" max="11" width="15.5546875" style="37" bestFit="1" customWidth="1"/>
    <col min="12" max="12" width="2.88671875" style="37" customWidth="1"/>
    <col min="13" max="13" width="19.5546875" style="37" bestFit="1" customWidth="1"/>
    <col min="14" max="14" width="73.44140625" style="37" bestFit="1" customWidth="1"/>
    <col min="15" max="15" width="4" style="37" customWidth="1"/>
    <col min="16" max="17" width="8.88671875" style="37"/>
    <col min="18" max="18" width="21.109375" style="37" bestFit="1" customWidth="1"/>
    <col min="19" max="19" width="8.88671875" style="37"/>
    <col min="20" max="20" width="21.109375" style="37" bestFit="1" customWidth="1"/>
    <col min="21" max="16384" width="8.88671875" style="37"/>
  </cols>
  <sheetData>
    <row r="1" spans="6:14" s="17" customFormat="1" ht="15.75" hidden="1" customHeight="1" x14ac:dyDescent="0.3"/>
    <row r="2" spans="6:14" s="17" customFormat="1" hidden="1" x14ac:dyDescent="0.3"/>
    <row r="3" spans="6:14" s="17" customFormat="1" hidden="1" x14ac:dyDescent="0.3">
      <c r="N3" s="19" t="s">
        <v>1</v>
      </c>
    </row>
    <row r="4" spans="6:14" s="17" customFormat="1" hidden="1" x14ac:dyDescent="0.3">
      <c r="N4" s="19">
        <f>Introduction!G4</f>
        <v>45187</v>
      </c>
    </row>
    <row r="5" spans="6:14" s="17" customFormat="1" hidden="1" x14ac:dyDescent="0.3"/>
    <row r="6" spans="6:14" s="17" customFormat="1" hidden="1" x14ac:dyDescent="0.3"/>
    <row r="7" spans="6:14" s="17" customFormat="1" x14ac:dyDescent="0.3"/>
    <row r="8" spans="6:14" s="17" customFormat="1" x14ac:dyDescent="0.3">
      <c r="F8" s="269" t="s">
        <v>1910</v>
      </c>
      <c r="G8" s="269"/>
      <c r="H8" s="269"/>
      <c r="I8" s="269"/>
      <c r="J8" s="269"/>
      <c r="K8" s="269"/>
      <c r="L8" s="269"/>
      <c r="M8" s="269"/>
      <c r="N8" s="269"/>
    </row>
    <row r="9" spans="6:14" s="17" customFormat="1" ht="24" x14ac:dyDescent="0.3">
      <c r="F9" s="291" t="s">
        <v>1637</v>
      </c>
      <c r="G9" s="291"/>
      <c r="H9" s="291"/>
      <c r="I9" s="291"/>
      <c r="J9" s="291"/>
      <c r="K9" s="291"/>
      <c r="L9" s="291"/>
      <c r="M9" s="291"/>
      <c r="N9" s="291"/>
    </row>
    <row r="10" spans="6:14" s="17" customFormat="1" x14ac:dyDescent="0.3">
      <c r="F10" s="292" t="s">
        <v>1911</v>
      </c>
      <c r="G10" s="292"/>
      <c r="H10" s="292"/>
      <c r="I10" s="292"/>
      <c r="J10" s="292"/>
      <c r="K10" s="292"/>
      <c r="L10" s="292"/>
      <c r="M10" s="292"/>
      <c r="N10" s="292"/>
    </row>
    <row r="11" spans="6:14" s="17" customFormat="1" x14ac:dyDescent="0.3">
      <c r="F11" s="271" t="s">
        <v>1912</v>
      </c>
      <c r="G11" s="271"/>
      <c r="H11" s="271"/>
      <c r="I11" s="271"/>
      <c r="J11" s="271"/>
      <c r="K11" s="271"/>
      <c r="L11" s="271"/>
      <c r="M11" s="271"/>
      <c r="N11" s="271"/>
    </row>
    <row r="12" spans="6:14" s="17" customFormat="1" x14ac:dyDescent="0.3">
      <c r="F12" s="271" t="s">
        <v>1913</v>
      </c>
      <c r="G12" s="271"/>
      <c r="H12" s="271"/>
      <c r="I12" s="271"/>
      <c r="J12" s="271"/>
      <c r="K12" s="271"/>
      <c r="L12" s="271"/>
      <c r="M12" s="271"/>
      <c r="N12" s="271"/>
    </row>
    <row r="13" spans="6:14" s="17" customFormat="1" x14ac:dyDescent="0.3">
      <c r="F13" s="293" t="s">
        <v>1914</v>
      </c>
      <c r="G13" s="293"/>
      <c r="H13" s="293"/>
      <c r="I13" s="293"/>
      <c r="J13" s="293"/>
      <c r="K13" s="293"/>
      <c r="L13" s="293"/>
      <c r="M13" s="293"/>
      <c r="N13" s="293"/>
    </row>
    <row r="14" spans="6:14" s="17" customFormat="1" x14ac:dyDescent="0.3">
      <c r="F14" s="294" t="s">
        <v>1651</v>
      </c>
      <c r="G14" s="294"/>
      <c r="H14" s="294"/>
      <c r="I14" s="294"/>
      <c r="J14" s="294"/>
      <c r="K14" s="294"/>
      <c r="L14" s="294"/>
      <c r="M14" s="294"/>
      <c r="N14" s="294"/>
    </row>
    <row r="15" spans="6:14" s="17" customFormat="1" x14ac:dyDescent="0.3">
      <c r="F15" s="295" t="s">
        <v>1650</v>
      </c>
      <c r="G15" s="295"/>
      <c r="H15" s="295"/>
      <c r="I15" s="295"/>
      <c r="J15" s="295"/>
      <c r="K15" s="295"/>
      <c r="L15" s="295"/>
      <c r="M15" s="295"/>
      <c r="N15" s="295"/>
    </row>
    <row r="16" spans="6:14" s="17" customFormat="1" x14ac:dyDescent="0.35">
      <c r="F16" s="282" t="s">
        <v>1903</v>
      </c>
      <c r="G16" s="282"/>
      <c r="H16" s="282"/>
      <c r="I16" s="282"/>
      <c r="J16" s="282"/>
      <c r="K16" s="282"/>
      <c r="L16" s="282"/>
      <c r="M16" s="282"/>
      <c r="N16" s="282"/>
    </row>
    <row r="17" spans="2:20" s="17" customFormat="1" x14ac:dyDescent="0.3"/>
    <row r="18" spans="2:20" s="17" customFormat="1" ht="24" x14ac:dyDescent="0.3">
      <c r="F18" s="284" t="s">
        <v>1567</v>
      </c>
      <c r="G18" s="284"/>
      <c r="H18" s="284"/>
      <c r="I18" s="284"/>
      <c r="J18" s="284"/>
      <c r="K18" s="284"/>
      <c r="M18" s="296" t="s">
        <v>1554</v>
      </c>
      <c r="N18" s="296"/>
    </row>
    <row r="19" spans="2:20" s="17" customFormat="1" ht="15.6" customHeight="1" x14ac:dyDescent="0.3">
      <c r="M19" s="302" t="s">
        <v>1915</v>
      </c>
      <c r="N19" s="302"/>
    </row>
    <row r="20" spans="2:20" x14ac:dyDescent="0.35">
      <c r="F20" s="300" t="s">
        <v>1916</v>
      </c>
      <c r="G20" s="300"/>
      <c r="H20" s="300"/>
      <c r="I20" s="300"/>
      <c r="J20" s="300"/>
      <c r="K20" s="301"/>
      <c r="M20" s="17"/>
      <c r="N20" s="17"/>
    </row>
    <row r="21" spans="2:20" ht="24" x14ac:dyDescent="0.35">
      <c r="B21" s="166" t="s">
        <v>1487</v>
      </c>
      <c r="C21" s="166" t="s">
        <v>1488</v>
      </c>
      <c r="D21" s="166" t="s">
        <v>1489</v>
      </c>
      <c r="E21" s="166" t="s">
        <v>1490</v>
      </c>
      <c r="F21" s="37" t="s">
        <v>1496</v>
      </c>
      <c r="G21" s="37" t="s">
        <v>1492</v>
      </c>
      <c r="H21" s="37" t="s">
        <v>1435</v>
      </c>
      <c r="I21" s="37" t="s">
        <v>1498</v>
      </c>
      <c r="J21" s="37" t="s">
        <v>1436</v>
      </c>
      <c r="K21" s="17" t="s">
        <v>1006</v>
      </c>
      <c r="M21" s="291" t="s">
        <v>1556</v>
      </c>
      <c r="N21" s="291"/>
    </row>
    <row r="22" spans="2:20" ht="15.75" customHeight="1" x14ac:dyDescent="0.35">
      <c r="B22" s="166" t="str">
        <f>IFERROR(VLOOKUP(Government_revenues_table[[#This Row],[GFS Classification]],Table6_GFS_codes_classification[],COLUMNS($F:F)+3,FALSE),"Do not enter data")</f>
        <v>Taxes (11E)</v>
      </c>
      <c r="C22" s="166" t="str">
        <f>IFERROR(VLOOKUP(Government_revenues_table[[#This Row],[GFS Classification]],Table6_GFS_codes_classification[],COLUMNS($F:G)+3,FALSE),"Do not enter data")</f>
        <v>Taxes on income, profits and capital gains (111E)</v>
      </c>
      <c r="D22" s="166" t="str">
        <f>IFERROR(VLOOKUP(Government_revenues_table[[#This Row],[GFS Classification]],Table6_GFS_codes_classification[],COLUMNS($F:H)+3,FALSE),"Do not enter data")</f>
        <v>Ordinary taxes on income, profits and capital gains (1112E1)</v>
      </c>
      <c r="E22" s="166" t="str">
        <f>IFERROR(VLOOKUP(Government_revenues_table[[#This Row],[GFS Classification]],Table6_GFS_codes_classification[],COLUMNS($F:I)+3,FALSE),"Do not enter data")</f>
        <v>Ordinary taxes on income, profits and capital gains (1112E1)</v>
      </c>
      <c r="F22" s="37" t="s">
        <v>1520</v>
      </c>
      <c r="G22" s="17" t="s">
        <v>1495</v>
      </c>
      <c r="H22" s="37" t="s">
        <v>2030</v>
      </c>
      <c r="I22" s="37" t="s">
        <v>2000</v>
      </c>
      <c r="J22" s="162">
        <v>76861417</v>
      </c>
      <c r="K22" s="37" t="s">
        <v>1178</v>
      </c>
      <c r="M22" s="303" t="s">
        <v>1671</v>
      </c>
      <c r="N22" s="303"/>
    </row>
    <row r="23" spans="2:20" ht="15.75" customHeight="1" x14ac:dyDescent="0.35">
      <c r="B23" s="166" t="str">
        <f>IFERROR(VLOOKUP(Government_revenues_table[[#This Row],[GFS Classification]],Table6_GFS_codes_classification[],COLUMNS($F:F)+3,FALSE),"Do not enter data")</f>
        <v>Other revenue (14E)</v>
      </c>
      <c r="C23" s="166" t="str">
        <f>IFERROR(VLOOKUP(Government_revenues_table[[#This Row],[GFS Classification]],Table6_GFS_codes_classification[],COLUMNS($F:G)+3,FALSE),"Do not enter data")</f>
        <v>Property income (141E)</v>
      </c>
      <c r="D23" s="166" t="str">
        <f>IFERROR(VLOOKUP(Government_revenues_table[[#This Row],[GFS Classification]],Table6_GFS_codes_classification[],COLUMNS($F:H)+3,FALSE),"Do not enter data")</f>
        <v>Dividends (1412E)</v>
      </c>
      <c r="E23" s="166" t="str">
        <f>IFERROR(VLOOKUP(Government_revenues_table[[#This Row],[GFS Classification]],Table6_GFS_codes_classification[],COLUMNS($F:I)+3,FALSE),"Do not enter data")</f>
        <v>From state-owned enterprises (1412E1)</v>
      </c>
      <c r="F23" s="37" t="s">
        <v>1505</v>
      </c>
      <c r="G23" s="17" t="s">
        <v>1495</v>
      </c>
      <c r="H23" s="37" t="s">
        <v>2031</v>
      </c>
      <c r="I23" s="37" t="s">
        <v>2000</v>
      </c>
      <c r="J23" s="162">
        <v>322065235</v>
      </c>
      <c r="K23" s="37" t="s">
        <v>1178</v>
      </c>
      <c r="M23" s="303"/>
      <c r="N23" s="303"/>
    </row>
    <row r="24" spans="2:20" ht="15.75" customHeight="1" x14ac:dyDescent="0.35">
      <c r="B24" s="166" t="str">
        <f>IFERROR(VLOOKUP(Government_revenues_table[[#This Row],[GFS Classification]],Table6_GFS_codes_classification[],COLUMNS($F:F)+3,FALSE),"Do not enter data")</f>
        <v>Other revenue (14E)</v>
      </c>
      <c r="C24" s="166" t="str">
        <f>IFERROR(VLOOKUP(Government_revenues_table[[#This Row],[GFS Classification]],Table6_GFS_codes_classification[],COLUMNS($F:G)+3,FALSE),"Do not enter data")</f>
        <v>Property income (141E)</v>
      </c>
      <c r="D24" s="166" t="str">
        <f>IFERROR(VLOOKUP(Government_revenues_table[[#This Row],[GFS Classification]],Table6_GFS_codes_classification[],COLUMNS($F:H)+3,FALSE),"Do not enter data")</f>
        <v>Rent (1415E)</v>
      </c>
      <c r="E24" s="166" t="str">
        <f>IFERROR(VLOOKUP(Government_revenues_table[[#This Row],[GFS Classification]],Table6_GFS_codes_classification[],COLUMNS($F:I)+3,FALSE),"Do not enter data")</f>
        <v>Royalties (1415E1)</v>
      </c>
      <c r="F24" s="37" t="s">
        <v>1509</v>
      </c>
      <c r="G24" s="17" t="s">
        <v>988</v>
      </c>
      <c r="H24" s="251" t="s">
        <v>2033</v>
      </c>
      <c r="I24" s="37" t="s">
        <v>2000</v>
      </c>
      <c r="J24" s="162">
        <v>403369450</v>
      </c>
      <c r="K24" s="37" t="s">
        <v>1178</v>
      </c>
      <c r="M24" s="303"/>
      <c r="N24" s="303"/>
    </row>
    <row r="25" spans="2:20" x14ac:dyDescent="0.35">
      <c r="B25" s="166" t="str">
        <f>IFERROR(VLOOKUP(Government_revenues_table[[#This Row],[GFS Classification]],Table6_GFS_codes_classification[],COLUMNS($F:F)+3,FALSE),"Do not enter data")</f>
        <v>Taxes (11E)</v>
      </c>
      <c r="C25" s="166" t="str">
        <f>IFERROR(VLOOKUP(Government_revenues_table[[#This Row],[GFS Classification]],Table6_GFS_codes_classification[],COLUMNS($F:G)+3,FALSE),"Do not enter data")</f>
        <v>Taxes on goods and services (114E)</v>
      </c>
      <c r="D25" s="166" t="str">
        <f>IFERROR(VLOOKUP(Government_revenues_table[[#This Row],[GFS Classification]],Table6_GFS_codes_classification[],COLUMNS($F:H)+3,FALSE),"Do not enter data")</f>
        <v>General taxes on goods and services (VAT, sales tax, turnover tax) (1141E)</v>
      </c>
      <c r="E25" s="166" t="str">
        <f>IFERROR(VLOOKUP(Government_revenues_table[[#This Row],[GFS Classification]],Table6_GFS_codes_classification[],COLUMNS($F:I)+3,FALSE),"Do not enter data")</f>
        <v>General taxes on goods and services (VAT, sales tax, turnover tax) (1141E)</v>
      </c>
      <c r="F25" s="37" t="s">
        <v>1524</v>
      </c>
      <c r="G25" s="17" t="s">
        <v>988</v>
      </c>
      <c r="H25" s="251" t="s">
        <v>2034</v>
      </c>
      <c r="I25" s="37" t="s">
        <v>2000</v>
      </c>
      <c r="J25" s="167">
        <v>818652881</v>
      </c>
      <c r="K25" s="37" t="s">
        <v>1178</v>
      </c>
    </row>
    <row r="26" spans="2:20" ht="15.6" thickBot="1" x14ac:dyDescent="0.4"/>
    <row r="27" spans="2:20" ht="16.8" thickBot="1" x14ac:dyDescent="0.4">
      <c r="I27" s="202" t="s">
        <v>1940</v>
      </c>
      <c r="J27" s="165">
        <f>SUMIF(Government_revenues_table[Currency],"USD",Government_revenues_table[Revenue value])+(IFERROR(SUMIF(Government_revenues_table[Currency],"&lt;&gt;USD",Government_revenues_table[Revenue value])/'Part 1 - About'!$E$45,0))</f>
        <v>0</v>
      </c>
      <c r="T27" s="203"/>
    </row>
    <row r="28" spans="2:20" ht="21" customHeight="1" thickBot="1" x14ac:dyDescent="0.4">
      <c r="I28" s="12"/>
      <c r="J28" s="168"/>
    </row>
    <row r="29" spans="2:20" ht="16.8" thickBot="1" x14ac:dyDescent="0.4">
      <c r="I29" s="202" t="str">
        <f>"Total in "&amp;'Part 1 - About'!E44</f>
        <v>Total in SRD</v>
      </c>
      <c r="J29" s="165">
        <f>IF('Part 1 - About'!$E$44="USD",0,SUMIF(Government_revenues_table[Currency],'Part 1 - About'!$E$44,Government_revenues_table[Revenue value]))+(IFERROR(SUMIF(Government_revenues_table[Currency],"USD",Government_revenues_table[Revenue value])*'Part 1 - About'!$E$45,0))</f>
        <v>1620948983</v>
      </c>
    </row>
    <row r="33" spans="6:14" ht="24" x14ac:dyDescent="0.35">
      <c r="F33" s="160" t="s">
        <v>1557</v>
      </c>
      <c r="G33" s="160"/>
      <c r="H33" s="173"/>
      <c r="I33" s="173"/>
      <c r="J33" s="173"/>
      <c r="K33" s="173"/>
    </row>
    <row r="34" spans="6:14" x14ac:dyDescent="0.35">
      <c r="F34" s="169" t="s">
        <v>1558</v>
      </c>
      <c r="G34" s="170"/>
      <c r="H34" s="170"/>
      <c r="I34" s="170"/>
      <c r="J34" s="171"/>
      <c r="K34" s="170"/>
    </row>
    <row r="35" spans="6:14" x14ac:dyDescent="0.35">
      <c r="F35" s="170" t="s">
        <v>2038</v>
      </c>
      <c r="G35" s="170"/>
      <c r="H35" s="170"/>
      <c r="I35" s="170"/>
      <c r="J35" s="171"/>
      <c r="K35" s="170"/>
    </row>
    <row r="36" spans="6:14" x14ac:dyDescent="0.35">
      <c r="F36" s="253" t="s">
        <v>1496</v>
      </c>
      <c r="G36" s="254" t="s">
        <v>1492</v>
      </c>
      <c r="H36" s="254" t="s">
        <v>1435</v>
      </c>
      <c r="I36" s="254" t="s">
        <v>1498</v>
      </c>
      <c r="J36" s="254" t="s">
        <v>2039</v>
      </c>
      <c r="K36" s="254" t="s">
        <v>1006</v>
      </c>
    </row>
    <row r="37" spans="6:14" ht="15.75" customHeight="1" x14ac:dyDescent="0.35">
      <c r="F37" s="253" t="s">
        <v>1475</v>
      </c>
      <c r="G37" s="254" t="s">
        <v>1495</v>
      </c>
      <c r="H37" s="254" t="s">
        <v>2032</v>
      </c>
      <c r="I37" s="254" t="s">
        <v>2000</v>
      </c>
      <c r="J37" s="254">
        <v>275733085</v>
      </c>
      <c r="K37" s="254" t="s">
        <v>1178</v>
      </c>
    </row>
    <row r="38" spans="6:14" x14ac:dyDescent="0.35">
      <c r="F38" s="169"/>
      <c r="G38" s="170"/>
      <c r="H38" s="170"/>
      <c r="I38" s="170"/>
      <c r="J38" s="171"/>
      <c r="K38" s="170"/>
    </row>
    <row r="39" spans="6:14" x14ac:dyDescent="0.35">
      <c r="F39" s="169"/>
      <c r="G39" s="170"/>
      <c r="H39" s="170"/>
      <c r="I39" s="170"/>
      <c r="J39" s="171"/>
      <c r="K39" s="170"/>
    </row>
    <row r="40" spans="6:14" x14ac:dyDescent="0.35">
      <c r="F40" s="26"/>
      <c r="G40" s="26"/>
      <c r="H40" s="26"/>
      <c r="I40" s="26"/>
      <c r="J40" s="26"/>
      <c r="K40" s="26"/>
    </row>
    <row r="41" spans="6:14" ht="15.75" customHeight="1" thickBot="1" x14ac:dyDescent="0.4">
      <c r="F41" s="297"/>
      <c r="G41" s="297"/>
      <c r="H41" s="297"/>
      <c r="I41" s="297"/>
      <c r="J41" s="297"/>
      <c r="K41" s="297"/>
      <c r="L41" s="297"/>
      <c r="M41" s="297"/>
      <c r="N41" s="297"/>
    </row>
    <row r="42" spans="6:14" x14ac:dyDescent="0.35">
      <c r="F42" s="298"/>
      <c r="G42" s="298"/>
      <c r="H42" s="298"/>
      <c r="I42" s="298"/>
      <c r="J42" s="298"/>
      <c r="K42" s="298"/>
      <c r="L42" s="298"/>
      <c r="M42" s="298"/>
      <c r="N42" s="298"/>
    </row>
    <row r="43" spans="6:14" ht="15.6" thickBot="1" x14ac:dyDescent="0.4">
      <c r="F43" s="278" t="s">
        <v>1838</v>
      </c>
      <c r="G43" s="279"/>
      <c r="H43" s="279"/>
      <c r="I43" s="279"/>
      <c r="J43" s="279"/>
      <c r="K43" s="279"/>
      <c r="L43" s="279"/>
      <c r="M43" s="279"/>
      <c r="N43" s="279"/>
    </row>
    <row r="44" spans="6:14" x14ac:dyDescent="0.35">
      <c r="F44" s="280" t="s">
        <v>1857</v>
      </c>
      <c r="G44" s="281"/>
      <c r="H44" s="281"/>
      <c r="I44" s="281"/>
      <c r="J44" s="281"/>
      <c r="K44" s="281"/>
      <c r="L44" s="281"/>
      <c r="M44" s="281"/>
      <c r="N44" s="281"/>
    </row>
    <row r="45" spans="6:14" ht="15.6" thickBot="1" x14ac:dyDescent="0.4">
      <c r="F45" s="299"/>
      <c r="G45" s="299"/>
      <c r="H45" s="299"/>
      <c r="I45" s="299"/>
      <c r="J45" s="299"/>
      <c r="K45" s="299"/>
      <c r="L45" s="299"/>
      <c r="M45" s="299"/>
      <c r="N45" s="299"/>
    </row>
    <row r="46" spans="6:14" x14ac:dyDescent="0.35">
      <c r="F46" s="268" t="s">
        <v>1837</v>
      </c>
      <c r="G46" s="268"/>
      <c r="H46" s="268"/>
      <c r="I46" s="268"/>
      <c r="J46" s="268"/>
      <c r="K46" s="268"/>
      <c r="L46" s="268"/>
      <c r="M46" s="268"/>
      <c r="N46" s="268"/>
    </row>
    <row r="47" spans="6:14" ht="15.75" customHeight="1" x14ac:dyDescent="0.35">
      <c r="F47" s="257" t="s">
        <v>1858</v>
      </c>
      <c r="G47" s="257"/>
      <c r="H47" s="257"/>
      <c r="I47" s="257"/>
      <c r="J47" s="257"/>
      <c r="K47" s="257"/>
      <c r="L47" s="257"/>
      <c r="M47" s="257"/>
      <c r="N47" s="257"/>
    </row>
    <row r="48" spans="6:14" x14ac:dyDescent="0.35">
      <c r="F48" s="268" t="s">
        <v>1859</v>
      </c>
      <c r="G48" s="268"/>
      <c r="H48" s="268"/>
      <c r="I48" s="268"/>
      <c r="J48" s="268"/>
      <c r="K48" s="268"/>
      <c r="L48" s="268"/>
      <c r="M48" s="268"/>
      <c r="N48" s="268"/>
    </row>
  </sheetData>
  <sheetProtection insertRows="0"/>
  <protectedRanges>
    <protectedRange algorithmName="SHA-512" hashValue="19r0bVvPR7yZA0UiYij7Tv1CBk3noIABvFePbLhCJ4nk3L6A+Fy+RdPPS3STf+a52x4pG2PQK4FAkXK9epnlIA==" saltValue="gQC4yrLvnbJqxYZ0KSEoZA==" spinCount="100000" sqref="K27 F22:G25 I22:K25" name="Government revenues"/>
  </protectedRanges>
  <mergeCells count="23">
    <mergeCell ref="F45:N45"/>
    <mergeCell ref="F46:N46"/>
    <mergeCell ref="F20:K20"/>
    <mergeCell ref="F16:N16"/>
    <mergeCell ref="M19:N19"/>
    <mergeCell ref="M21:N21"/>
    <mergeCell ref="M22:N24"/>
    <mergeCell ref="F48:N48"/>
    <mergeCell ref="F18:K18"/>
    <mergeCell ref="F8:N8"/>
    <mergeCell ref="F9:N9"/>
    <mergeCell ref="F10:N10"/>
    <mergeCell ref="F11:N11"/>
    <mergeCell ref="F12:N12"/>
    <mergeCell ref="F13:N13"/>
    <mergeCell ref="F14:N14"/>
    <mergeCell ref="F15:N15"/>
    <mergeCell ref="M18:N18"/>
    <mergeCell ref="F41:N41"/>
    <mergeCell ref="F42:N42"/>
    <mergeCell ref="F43:N43"/>
    <mergeCell ref="F47:N47"/>
    <mergeCell ref="F44:N44"/>
  </mergeCells>
  <dataValidations count="10">
    <dataValidation type="textLength" allowBlank="1" showInputMessage="1" showErrorMessage="1" errorTitle="Please do not edit these cells" error="Please do not edit these cells" sqref="F33:K34 F21:H21 J21:K21" xr:uid="{00000000-0002-0000-0400-000003000000}">
      <formula1>10000</formula1>
      <formula2>50000</formula2>
    </dataValidation>
    <dataValidation allowBlank="1" showInputMessage="1" showErrorMessage="1" errorTitle="Please do not edit these cells" error="Please do not edit these cells" sqref="I21" xr:uid="{00000000-0002-0000-0400-000004000000}"/>
    <dataValidation type="whole" allowBlank="1" showInputMessage="1" showErrorMessage="1" errorTitle="Please do not edit those cells" error="Please do not edit those cells" sqref="F40:K40" xr:uid="{00000000-0002-0000-0400-000005000000}">
      <formula1>10000</formula1>
      <formula2>50000</formula2>
    </dataValidation>
    <dataValidation type="textLength" allowBlank="1" showInputMessage="1" showErrorMessage="1" sqref="B7:K20 F41:N45 B41:E48 B26:H32 K26:N32 I26:J26 J28 I30:J32 L33:N40 O7:O40 A7:A48 L7:N25" xr:uid="{00000000-0002-0000-0400-000008000000}">
      <formula1>9999999</formula1>
      <formula2>99999999</formula2>
    </dataValidation>
    <dataValidation type="textLength" allowBlank="1" showInputMessage="1" showErrorMessage="1" errorTitle="Do not edit these cells" error="Please do not edit these cells" sqref="F46:N48" xr:uid="{00000000-0002-0000-0400-000009000000}">
      <formula1>9999999</formula1>
      <formula2>99999999</formula2>
    </dataValidation>
    <dataValidation type="whole" allowBlank="1" showInputMessage="1" showErrorMessage="1" sqref="I27:J27 I29:J29" xr:uid="{00000000-0002-0000-0400-00000A000000}">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22:I25" xr:uid="{94407881-24BD-400D-BFB5-39711AAB25D9}">
      <formula1>Government_entities_list</formula1>
    </dataValidation>
    <dataValidation type="list" allowBlank="1" showInputMessage="1" showErrorMessage="1" sqref="F22:F25" xr:uid="{00000000-0002-0000-0400-000000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25" xr:uid="{00000000-0002-0000-0400-000002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5" xr:uid="{00000000-0002-0000-0400-000007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F44:J44" r:id="rId3" display="Give us your feedback or report a conflict in the data! Write to us at  data@eiti.org" xr:uid="{00000000-0004-0000-0400-000002000000}"/>
    <hyperlink ref="F43:J43" r:id="rId4" display="For the latest version of Summary data templates, see  https://eiti.org/summary-data-template" xr:uid="{00000000-0004-0000-0400-000003000000}"/>
  </hyperlinks>
  <pageMargins left="0.7" right="0.7" top="0.75" bottom="0.75" header="0.3" footer="0.3"/>
  <pageSetup paperSize="9" orientation="portrait" r:id="rId5"/>
  <colBreaks count="1" manualBreakCount="1">
    <brk id="12" max="1048575" man="1"/>
  </colBreaks>
  <drawing r:id="rId6"/>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B000000}">
          <x14:formula1>
            <xm:f>Lists!$S$2:$S$29</xm:f>
          </x14:formula1>
          <xm:sqref>B22:E25</xm:sqref>
        </x14:dataValidation>
        <x14:dataValidation type="list" allowBlank="1" showInputMessage="1" showErrorMessage="1" promptTitle="Please select sector" prompt="Please select the relevant sector from the list" xr:uid="{00000000-0002-0000-0400-00000D000000}">
          <x14:formula1>
            <xm:f>Lists!$AA$3:$AA$9</xm:f>
          </x14:formula1>
          <xm:sqref>G22:G25</xm:sqref>
        </x14:dataValidation>
        <x14:dataValidation type="list" allowBlank="1" showInputMessage="1" showErrorMessage="1" xr:uid="{FC80F063-D891-4EB7-A9EB-321A56564A29}">
          <x14:formula1>
            <xm:f>Lists!$I$11:$I$168</xm:f>
          </x14:formula1>
          <xm:sqref>K22:K25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N43"/>
  <sheetViews>
    <sheetView showGridLines="0" zoomScale="80" zoomScaleNormal="80" workbookViewId="0">
      <selection activeCell="F28" sqref="F28"/>
    </sheetView>
  </sheetViews>
  <sheetFormatPr defaultColWidth="9.109375" defaultRowHeight="15" x14ac:dyDescent="0.35"/>
  <cols>
    <col min="1" max="1" width="3.88671875" style="12" customWidth="1"/>
    <col min="2" max="2" width="0.109375" style="12" customWidth="1"/>
    <col min="3" max="3" width="18.88671875" style="12" customWidth="1"/>
    <col min="4" max="4" width="26" style="12" bestFit="1" customWidth="1"/>
    <col min="5" max="5" width="30.5546875" style="12" bestFit="1" customWidth="1"/>
    <col min="6" max="6" width="31.5546875" style="12" bestFit="1" customWidth="1"/>
    <col min="7" max="7" width="34.109375" style="12" bestFit="1" customWidth="1"/>
    <col min="8" max="8" width="22.88671875" style="12" bestFit="1" customWidth="1"/>
    <col min="9" max="9" width="27.109375" style="12" bestFit="1" customWidth="1"/>
    <col min="10" max="10" width="22.5546875" style="12" customWidth="1"/>
    <col min="11" max="11" width="37.109375" style="12" bestFit="1" customWidth="1"/>
    <col min="12" max="12" width="38.5546875" style="12" bestFit="1" customWidth="1"/>
    <col min="13" max="13" width="26" style="12" bestFit="1" customWidth="1"/>
    <col min="14" max="14" width="16.88671875" style="12" bestFit="1" customWidth="1"/>
    <col min="15" max="15" width="4" style="12" customWidth="1"/>
    <col min="16" max="16" width="9.109375" style="12"/>
    <col min="17" max="33" width="15.88671875" style="12" customWidth="1"/>
    <col min="34" max="16384" width="9.109375" style="12"/>
  </cols>
  <sheetData>
    <row r="2" spans="2:14" s="37" customFormat="1" x14ac:dyDescent="0.35">
      <c r="C2" s="269" t="s">
        <v>1904</v>
      </c>
      <c r="D2" s="269"/>
      <c r="E2" s="269"/>
      <c r="F2" s="269"/>
      <c r="G2" s="269"/>
      <c r="H2" s="269"/>
      <c r="I2" s="269"/>
      <c r="J2" s="269"/>
      <c r="K2" s="269"/>
      <c r="L2" s="269"/>
      <c r="M2" s="269"/>
      <c r="N2" s="269"/>
    </row>
    <row r="3" spans="2:14" ht="21" customHeight="1" x14ac:dyDescent="0.35">
      <c r="C3" s="307" t="s">
        <v>1628</v>
      </c>
      <c r="D3" s="307"/>
      <c r="E3" s="307"/>
      <c r="F3" s="307"/>
      <c r="G3" s="307"/>
      <c r="H3" s="307"/>
      <c r="I3" s="307"/>
      <c r="J3" s="307"/>
      <c r="K3" s="307"/>
      <c r="L3" s="307"/>
      <c r="M3" s="307"/>
      <c r="N3" s="307"/>
    </row>
    <row r="4" spans="2:14" s="37" customFormat="1" ht="15.6" customHeight="1" x14ac:dyDescent="0.35">
      <c r="C4" s="308" t="s">
        <v>1905</v>
      </c>
      <c r="D4" s="308"/>
      <c r="E4" s="308"/>
      <c r="F4" s="308"/>
      <c r="G4" s="308"/>
      <c r="H4" s="308"/>
      <c r="I4" s="308"/>
      <c r="J4" s="308"/>
      <c r="K4" s="308"/>
      <c r="L4" s="308"/>
      <c r="M4" s="308"/>
      <c r="N4" s="308"/>
    </row>
    <row r="5" spans="2:14" s="37" customFormat="1" ht="15.6" customHeight="1" x14ac:dyDescent="0.35">
      <c r="C5" s="308" t="s">
        <v>1906</v>
      </c>
      <c r="D5" s="308"/>
      <c r="E5" s="308"/>
      <c r="F5" s="308"/>
      <c r="G5" s="308"/>
      <c r="H5" s="308"/>
      <c r="I5" s="308"/>
      <c r="J5" s="308"/>
      <c r="K5" s="308"/>
      <c r="L5" s="308"/>
      <c r="M5" s="308"/>
      <c r="N5" s="308"/>
    </row>
    <row r="6" spans="2:14" s="37" customFormat="1" ht="15.6" customHeight="1" x14ac:dyDescent="0.35">
      <c r="C6" s="308" t="s">
        <v>1907</v>
      </c>
      <c r="D6" s="308"/>
      <c r="E6" s="308"/>
      <c r="F6" s="308"/>
      <c r="G6" s="308"/>
      <c r="H6" s="308"/>
      <c r="I6" s="308"/>
      <c r="J6" s="308"/>
      <c r="K6" s="308"/>
      <c r="L6" s="308"/>
      <c r="M6" s="308"/>
      <c r="N6" s="308"/>
    </row>
    <row r="7" spans="2:14" s="37" customFormat="1" ht="15.6" customHeight="1" x14ac:dyDescent="0.35">
      <c r="C7" s="308" t="s">
        <v>1908</v>
      </c>
      <c r="D7" s="308"/>
      <c r="E7" s="308"/>
      <c r="F7" s="308"/>
      <c r="G7" s="308"/>
      <c r="H7" s="308"/>
      <c r="I7" s="308"/>
      <c r="J7" s="308"/>
      <c r="K7" s="308"/>
      <c r="L7" s="308"/>
      <c r="M7" s="308"/>
      <c r="N7" s="308"/>
    </row>
    <row r="8" spans="2:14" s="37" customFormat="1" ht="15.6" customHeight="1" x14ac:dyDescent="0.35">
      <c r="C8" s="308" t="s">
        <v>1909</v>
      </c>
      <c r="D8" s="308"/>
      <c r="E8" s="308"/>
      <c r="F8" s="308"/>
      <c r="G8" s="308"/>
      <c r="H8" s="308"/>
      <c r="I8" s="308"/>
      <c r="J8" s="308"/>
      <c r="K8" s="308"/>
      <c r="L8" s="308"/>
      <c r="M8" s="308"/>
      <c r="N8" s="308"/>
    </row>
    <row r="9" spans="2:14" s="37" customFormat="1" x14ac:dyDescent="0.35">
      <c r="C9" s="282" t="s">
        <v>1903</v>
      </c>
      <c r="D9" s="282"/>
      <c r="E9" s="282"/>
      <c r="F9" s="282"/>
      <c r="G9" s="282"/>
      <c r="H9" s="282"/>
      <c r="I9" s="282"/>
      <c r="J9" s="282"/>
      <c r="K9" s="282"/>
      <c r="L9" s="282"/>
      <c r="M9" s="282"/>
      <c r="N9" s="282"/>
    </row>
    <row r="10" spans="2:14" x14ac:dyDescent="0.35">
      <c r="C10" s="309"/>
      <c r="D10" s="309"/>
      <c r="E10" s="309"/>
      <c r="F10" s="309"/>
      <c r="G10" s="309"/>
      <c r="H10" s="309"/>
      <c r="I10" s="309"/>
      <c r="J10" s="309"/>
      <c r="K10" s="309"/>
      <c r="L10" s="309"/>
      <c r="M10" s="309"/>
      <c r="N10" s="309"/>
    </row>
    <row r="11" spans="2:14" ht="24" x14ac:dyDescent="0.35">
      <c r="C11" s="284" t="s">
        <v>1652</v>
      </c>
      <c r="D11" s="284"/>
      <c r="E11" s="284"/>
      <c r="F11" s="284"/>
      <c r="G11" s="284"/>
      <c r="H11" s="284"/>
      <c r="I11" s="284"/>
      <c r="J11" s="284"/>
      <c r="K11" s="284"/>
      <c r="L11" s="284"/>
      <c r="M11" s="284"/>
      <c r="N11" s="284"/>
    </row>
    <row r="12" spans="2:14" s="37" customFormat="1" ht="14.25" customHeight="1" x14ac:dyDescent="0.35"/>
    <row r="13" spans="2:14" s="37" customFormat="1" ht="15.75" customHeight="1" x14ac:dyDescent="0.35">
      <c r="B13" s="300" t="s">
        <v>1917</v>
      </c>
      <c r="C13" s="300"/>
      <c r="D13" s="300"/>
      <c r="E13" s="300"/>
      <c r="F13" s="300"/>
      <c r="G13" s="300"/>
      <c r="H13" s="300"/>
      <c r="I13" s="300"/>
      <c r="J13" s="300"/>
      <c r="K13" s="300"/>
      <c r="L13" s="300"/>
      <c r="M13" s="300"/>
      <c r="N13" s="300"/>
    </row>
    <row r="14" spans="2:14" s="37" customFormat="1" x14ac:dyDescent="0.35">
      <c r="B14" s="37" t="s">
        <v>1492</v>
      </c>
      <c r="C14" s="37" t="s">
        <v>1568</v>
      </c>
      <c r="D14" s="37" t="s">
        <v>1498</v>
      </c>
      <c r="E14" s="37" t="s">
        <v>1435</v>
      </c>
      <c r="F14" s="37" t="s">
        <v>1499</v>
      </c>
      <c r="G14" s="37" t="s">
        <v>1500</v>
      </c>
      <c r="H14" s="37" t="s">
        <v>1497</v>
      </c>
      <c r="I14" s="37" t="s">
        <v>1569</v>
      </c>
      <c r="J14" s="37" t="s">
        <v>1436</v>
      </c>
      <c r="K14" s="37" t="s">
        <v>1749</v>
      </c>
      <c r="L14" s="37" t="s">
        <v>1747</v>
      </c>
      <c r="M14" s="37" t="s">
        <v>1748</v>
      </c>
      <c r="N14" s="37" t="s">
        <v>1502</v>
      </c>
    </row>
    <row r="15" spans="2:14" s="37" customFormat="1" x14ac:dyDescent="0.35">
      <c r="B15" s="37" t="str">
        <f>VLOOKUP(C15,Companies[],3,FALSE)</f>
        <v>-</v>
      </c>
      <c r="C15" s="37" t="s">
        <v>1997</v>
      </c>
      <c r="D15" s="37" t="s">
        <v>2000</v>
      </c>
      <c r="E15" s="37" t="s">
        <v>2030</v>
      </c>
      <c r="F15" s="37" t="s">
        <v>999</v>
      </c>
      <c r="G15" s="37" t="s">
        <v>999</v>
      </c>
      <c r="I15" s="37" t="s">
        <v>1178</v>
      </c>
      <c r="J15" s="161">
        <v>79476693</v>
      </c>
      <c r="K15" s="37" t="s">
        <v>999</v>
      </c>
      <c r="L15" s="37">
        <v>0</v>
      </c>
    </row>
    <row r="16" spans="2:14" s="37" customFormat="1" x14ac:dyDescent="0.35">
      <c r="B16" s="37" t="str">
        <f>VLOOKUP(C16,Companies[],3,FALSE)</f>
        <v>-</v>
      </c>
      <c r="C16" s="37" t="s">
        <v>1997</v>
      </c>
      <c r="D16" s="37" t="s">
        <v>2000</v>
      </c>
      <c r="E16" s="37" t="s">
        <v>2031</v>
      </c>
      <c r="F16" s="37" t="s">
        <v>999</v>
      </c>
      <c r="G16" s="37" t="s">
        <v>999</v>
      </c>
      <c r="I16" s="37" t="s">
        <v>1178</v>
      </c>
      <c r="J16" s="161">
        <v>174436000</v>
      </c>
      <c r="K16" s="37" t="s">
        <v>999</v>
      </c>
      <c r="L16" s="37">
        <v>0</v>
      </c>
    </row>
    <row r="17" spans="3:14" s="37" customFormat="1" ht="15.6" thickBot="1" x14ac:dyDescent="0.4">
      <c r="G17" s="162"/>
    </row>
    <row r="18" spans="3:14" s="37" customFormat="1" ht="15.6" thickBot="1" x14ac:dyDescent="0.4">
      <c r="G18" s="162"/>
      <c r="H18" s="163" t="s">
        <v>1940</v>
      </c>
      <c r="I18" s="164"/>
      <c r="J18" s="165">
        <f>SUMIF(Table10[Reporting currency],"USD",Table10[Revenue value])+(IFERROR(SUMIF(Table10[Reporting currency],"&lt;&gt;USD",Table10[Revenue value])/'Part 1 - About'!$E$45,0))</f>
        <v>0</v>
      </c>
    </row>
    <row r="19" spans="3:14" s="37" customFormat="1" ht="15.6" thickBot="1" x14ac:dyDescent="0.4">
      <c r="G19" s="162"/>
      <c r="H19" s="204"/>
      <c r="I19" s="204"/>
      <c r="J19" s="205"/>
    </row>
    <row r="20" spans="3:14" s="37" customFormat="1" ht="16.8" thickBot="1" x14ac:dyDescent="0.4">
      <c r="G20" s="162"/>
      <c r="H20" s="202" t="str">
        <f>"Total in "&amp;'Part 1 - About'!$E$44</f>
        <v>Total in SRD</v>
      </c>
      <c r="I20" s="164"/>
      <c r="J20" s="165">
        <f>IF('Part 1 - About'!$E$44="USD",0,SUMIF(Table10[Reporting currency],'Part 1 - About'!$E$44,Table10[Revenue value]))+(IFERROR(SUMIF(Table10[Reporting currency],"USD",Table10[Revenue value])*'Part 1 - About'!$E$45,0))</f>
        <v>253912693</v>
      </c>
    </row>
    <row r="21" spans="3:14" s="37" customFormat="1" x14ac:dyDescent="0.35"/>
    <row r="22" spans="3:14" ht="23.25" customHeight="1" x14ac:dyDescent="0.35">
      <c r="C22" s="305" t="s">
        <v>1557</v>
      </c>
      <c r="D22" s="305"/>
      <c r="E22" s="305"/>
      <c r="F22" s="305"/>
      <c r="G22" s="305"/>
      <c r="H22" s="305"/>
      <c r="I22" s="305"/>
      <c r="J22" s="305"/>
      <c r="K22" s="305"/>
      <c r="L22" s="305"/>
      <c r="M22" s="305"/>
      <c r="N22" s="305"/>
    </row>
    <row r="23" spans="3:14" s="37" customFormat="1" x14ac:dyDescent="0.35">
      <c r="C23" s="306" t="s">
        <v>1558</v>
      </c>
      <c r="D23" s="306"/>
      <c r="E23" s="306"/>
      <c r="F23" s="306"/>
      <c r="G23" s="306"/>
      <c r="H23" s="306"/>
      <c r="I23" s="306"/>
      <c r="J23" s="306"/>
      <c r="K23" s="306"/>
      <c r="L23" s="306"/>
      <c r="M23" s="306"/>
      <c r="N23" s="306"/>
    </row>
    <row r="24" spans="3:14" s="37" customFormat="1" x14ac:dyDescent="0.35">
      <c r="C24" s="170" t="s">
        <v>2038</v>
      </c>
      <c r="D24" s="169"/>
      <c r="E24" s="169"/>
      <c r="F24" s="169"/>
      <c r="G24" s="169"/>
      <c r="H24" s="169"/>
      <c r="I24" s="169"/>
      <c r="J24" s="169"/>
      <c r="K24" s="169"/>
      <c r="L24" s="169"/>
      <c r="M24" s="169"/>
      <c r="N24" s="169"/>
    </row>
    <row r="25" spans="3:14" s="37" customFormat="1" x14ac:dyDescent="0.35">
      <c r="C25" s="253" t="s">
        <v>1568</v>
      </c>
      <c r="D25" s="253" t="s">
        <v>1498</v>
      </c>
      <c r="E25" s="253" t="s">
        <v>1435</v>
      </c>
      <c r="F25" s="253" t="s">
        <v>1499</v>
      </c>
      <c r="G25" s="253" t="s">
        <v>1500</v>
      </c>
      <c r="H25" s="253" t="s">
        <v>1497</v>
      </c>
      <c r="I25" s="253" t="s">
        <v>1569</v>
      </c>
      <c r="J25" s="253" t="s">
        <v>1436</v>
      </c>
      <c r="K25" s="169"/>
      <c r="L25" s="169"/>
      <c r="M25" s="169"/>
      <c r="N25" s="169"/>
    </row>
    <row r="26" spans="3:14" s="37" customFormat="1" x14ac:dyDescent="0.35">
      <c r="C26" s="253" t="s">
        <v>1991</v>
      </c>
      <c r="D26" s="253" t="s">
        <v>2000</v>
      </c>
      <c r="E26" s="253" t="s">
        <v>2032</v>
      </c>
      <c r="F26" s="253" t="s">
        <v>999</v>
      </c>
      <c r="G26" s="253" t="s">
        <v>999</v>
      </c>
      <c r="H26" s="253"/>
      <c r="I26" s="253" t="s">
        <v>1178</v>
      </c>
      <c r="J26" s="253">
        <v>4579463</v>
      </c>
      <c r="K26" s="169"/>
      <c r="L26" s="169"/>
      <c r="M26" s="169"/>
      <c r="N26" s="169"/>
    </row>
    <row r="27" spans="3:14" s="37" customFormat="1" x14ac:dyDescent="0.35">
      <c r="C27" s="253" t="s">
        <v>1992</v>
      </c>
      <c r="D27" s="253" t="s">
        <v>2000</v>
      </c>
      <c r="E27" s="253" t="s">
        <v>2032</v>
      </c>
      <c r="F27" s="253" t="s">
        <v>999</v>
      </c>
      <c r="G27" s="253" t="s">
        <v>999</v>
      </c>
      <c r="H27" s="253"/>
      <c r="I27" s="253" t="s">
        <v>1178</v>
      </c>
      <c r="J27" s="253">
        <v>787807</v>
      </c>
      <c r="K27" s="169"/>
      <c r="L27" s="169"/>
      <c r="M27" s="169"/>
      <c r="N27" s="169"/>
    </row>
    <row r="28" spans="3:14" s="37" customFormat="1" x14ac:dyDescent="0.35">
      <c r="C28" s="256" t="s">
        <v>1997</v>
      </c>
      <c r="D28" s="256" t="s">
        <v>2000</v>
      </c>
      <c r="E28" s="256" t="s">
        <v>2032</v>
      </c>
      <c r="F28" s="256" t="s">
        <v>999</v>
      </c>
      <c r="G28" s="256" t="s">
        <v>999</v>
      </c>
      <c r="H28" s="256"/>
      <c r="I28" s="256" t="s">
        <v>1178</v>
      </c>
      <c r="J28" s="256">
        <v>111480332</v>
      </c>
      <c r="K28" s="255"/>
      <c r="L28" s="255"/>
      <c r="M28" s="255"/>
      <c r="N28" s="255"/>
    </row>
    <row r="29" spans="3:14" s="37" customFormat="1" x14ac:dyDescent="0.35">
      <c r="C29" s="255"/>
      <c r="D29" s="255"/>
      <c r="E29" s="255"/>
      <c r="F29" s="255"/>
      <c r="G29" s="255"/>
      <c r="H29" s="255"/>
      <c r="I29" s="255"/>
      <c r="J29" s="255"/>
      <c r="K29" s="255"/>
      <c r="L29" s="255"/>
      <c r="M29" s="255"/>
      <c r="N29" s="255"/>
    </row>
    <row r="30" spans="3:14" s="37" customFormat="1" ht="16.5" customHeight="1" thickBot="1" x14ac:dyDescent="0.4">
      <c r="C30" s="304"/>
      <c r="D30" s="304"/>
      <c r="E30" s="304"/>
      <c r="F30" s="304"/>
      <c r="G30" s="304"/>
      <c r="H30" s="304"/>
      <c r="I30" s="304"/>
      <c r="J30" s="304"/>
      <c r="K30" s="304"/>
      <c r="L30" s="304"/>
      <c r="M30" s="304"/>
      <c r="N30" s="304"/>
    </row>
    <row r="31" spans="3:14" s="37" customFormat="1" x14ac:dyDescent="0.35">
      <c r="C31" s="298"/>
      <c r="D31" s="298"/>
      <c r="E31" s="298"/>
      <c r="F31" s="298"/>
      <c r="G31" s="298"/>
      <c r="H31" s="298"/>
      <c r="I31" s="298"/>
      <c r="J31" s="298"/>
      <c r="K31" s="298"/>
      <c r="L31" s="298"/>
      <c r="M31" s="298"/>
      <c r="N31" s="298"/>
    </row>
    <row r="32" spans="3:14" s="37" customFormat="1" ht="15.6" thickBot="1" x14ac:dyDescent="0.4">
      <c r="C32" s="278" t="s">
        <v>1838</v>
      </c>
      <c r="D32" s="279"/>
      <c r="E32" s="279"/>
      <c r="F32" s="279"/>
      <c r="G32" s="279"/>
      <c r="H32" s="279"/>
      <c r="I32" s="279"/>
      <c r="J32" s="279"/>
      <c r="K32" s="279"/>
      <c r="L32" s="279"/>
      <c r="M32" s="279"/>
      <c r="N32" s="279"/>
    </row>
    <row r="33" spans="3:14" s="37" customFormat="1" x14ac:dyDescent="0.35">
      <c r="C33" s="280" t="s">
        <v>1857</v>
      </c>
      <c r="D33" s="281"/>
      <c r="E33" s="281"/>
      <c r="F33" s="281"/>
      <c r="G33" s="281"/>
      <c r="H33" s="281"/>
      <c r="I33" s="281"/>
      <c r="J33" s="281"/>
      <c r="K33" s="281"/>
      <c r="L33" s="281"/>
      <c r="M33" s="281"/>
      <c r="N33" s="281"/>
    </row>
    <row r="34" spans="3:14" s="37" customFormat="1" ht="15.6" thickBot="1" x14ac:dyDescent="0.4">
      <c r="C34" s="299"/>
      <c r="D34" s="299"/>
      <c r="E34" s="299"/>
      <c r="F34" s="299"/>
      <c r="G34" s="299"/>
      <c r="H34" s="299"/>
      <c r="I34" s="299"/>
      <c r="J34" s="299"/>
      <c r="K34" s="299"/>
      <c r="L34" s="299"/>
      <c r="M34" s="299"/>
      <c r="N34" s="299"/>
    </row>
    <row r="35" spans="3:14" s="37" customFormat="1" x14ac:dyDescent="0.35">
      <c r="C35" s="268" t="s">
        <v>1837</v>
      </c>
      <c r="D35" s="268"/>
      <c r="E35" s="268"/>
      <c r="F35" s="268"/>
      <c r="G35" s="268"/>
      <c r="H35" s="268"/>
      <c r="I35" s="268"/>
      <c r="J35" s="268"/>
      <c r="K35" s="268"/>
      <c r="L35" s="268"/>
      <c r="M35" s="268"/>
      <c r="N35" s="268"/>
    </row>
    <row r="36" spans="3:14" s="37" customFormat="1" ht="15.75" customHeight="1" x14ac:dyDescent="0.35">
      <c r="C36" s="257" t="s">
        <v>1858</v>
      </c>
      <c r="D36" s="257"/>
      <c r="E36" s="257"/>
      <c r="F36" s="257"/>
      <c r="G36" s="257"/>
      <c r="H36" s="257"/>
      <c r="I36" s="257"/>
      <c r="J36" s="257"/>
      <c r="K36" s="257"/>
      <c r="L36" s="257"/>
      <c r="M36" s="257"/>
      <c r="N36" s="257"/>
    </row>
    <row r="37" spans="3:14" s="37" customFormat="1" x14ac:dyDescent="0.35">
      <c r="C37" s="268" t="s">
        <v>1859</v>
      </c>
      <c r="D37" s="268"/>
      <c r="E37" s="268"/>
      <c r="F37" s="268"/>
      <c r="G37" s="268"/>
      <c r="H37" s="268"/>
      <c r="I37" s="268"/>
      <c r="J37" s="268"/>
      <c r="K37" s="268"/>
      <c r="L37" s="268"/>
      <c r="M37" s="268"/>
      <c r="N37" s="268"/>
    </row>
    <row r="40" spans="3:14" x14ac:dyDescent="0.35">
      <c r="J40" s="206"/>
    </row>
    <row r="41" spans="3:14" x14ac:dyDescent="0.35">
      <c r="J41" s="206"/>
      <c r="K41" s="207"/>
    </row>
    <row r="43" spans="3:14" x14ac:dyDescent="0.35">
      <c r="K43" s="207"/>
    </row>
  </sheetData>
  <protectedRanges>
    <protectedRange algorithmName="SHA-512" hashValue="19r0bVvPR7yZA0UiYij7Tv1CBk3noIABvFePbLhCJ4nk3L6A+Fy+RdPPS3STf+a52x4pG2PQK4FAkXK9epnlIA==" saltValue="gQC4yrLvnbJqxYZ0KSEoZA==" spinCount="100000" sqref="C17:D20 H15:H16 F17:H19 F20:G20 B15:D16" name="Government revenues_1"/>
    <protectedRange algorithmName="SHA-512" hashValue="19r0bVvPR7yZA0UiYij7Tv1CBk3noIABvFePbLhCJ4nk3L6A+Fy+RdPPS3STf+a52x4pG2PQK4FAkXK9epnlIA==" saltValue="gQC4yrLvnbJqxYZ0KSEoZA==" spinCount="100000" sqref="I18:I20 I15:I16" name="Government revenues_2"/>
  </protectedRanges>
  <mergeCells count="21">
    <mergeCell ref="C7:N7"/>
    <mergeCell ref="C8:N8"/>
    <mergeCell ref="C9:N9"/>
    <mergeCell ref="C10:N10"/>
    <mergeCell ref="C11:N11"/>
    <mergeCell ref="C2:N2"/>
    <mergeCell ref="C3:N3"/>
    <mergeCell ref="C4:N4"/>
    <mergeCell ref="C5:N5"/>
    <mergeCell ref="C6:N6"/>
    <mergeCell ref="C37:N37"/>
    <mergeCell ref="B13:N13"/>
    <mergeCell ref="C31:N31"/>
    <mergeCell ref="C32:N32"/>
    <mergeCell ref="C33:N33"/>
    <mergeCell ref="C34:N34"/>
    <mergeCell ref="C35:N35"/>
    <mergeCell ref="C36:N36"/>
    <mergeCell ref="C30:N30"/>
    <mergeCell ref="C22:N22"/>
    <mergeCell ref="C23:N23"/>
  </mergeCells>
  <dataValidations xWindow="1133" yWindow="562" count="13">
    <dataValidation type="textLength" allowBlank="1" showInputMessage="1" showErrorMessage="1" errorTitle="Please do not edit these cells" error="Please do not edit these cells" sqref="D22:N27 C22:C23 C25:C27" xr:uid="{00000000-0002-0000-0500-000002000000}">
      <formula1>10000</formula1>
      <formula2>50000</formula2>
    </dataValidation>
    <dataValidation type="textLength" allowBlank="1" showInputMessage="1" showErrorMessage="1" sqref="B1:O14 B30:N37 B17:G21 K17:O21 J17:J19 H17:I17 H19:I19 H21:J21 O22:O37 A1:A37" xr:uid="{00000000-0002-0000-0500-000008000000}">
      <formula1>9999999</formula1>
      <formula2>99999999</formula2>
    </dataValidation>
    <dataValidation type="whole" allowBlank="1" showInputMessage="1" showErrorMessage="1" sqref="H18:I18 H20:I20" xr:uid="{00000000-0002-0000-0500-00000C000000}">
      <formula1>1</formula1>
      <formula2>2</formula2>
    </dataValidation>
    <dataValidation type="list" allowBlank="1" showInputMessage="1" showErrorMessage="1" sqref="D15:D16" xr:uid="{00000000-0002-0000-0500-000000000000}">
      <formula1>Government_entities_list</formula1>
    </dataValidation>
    <dataValidation type="list" allowBlank="1" showInputMessage="1" showErrorMessage="1" sqref="I15:I16" xr:uid="{00000000-0002-0000-0500-000001000000}">
      <formula1>Currency_code_list</formula1>
    </dataValidation>
    <dataValidation type="list" allowBlank="1" showInputMessage="1" showErrorMessage="1" sqref="B15:B16" xr:uid="{00000000-0002-0000-0500-000003000000}">
      <formula1>Sector_list</formula1>
    </dataValidation>
    <dataValidation type="list" allowBlank="1" showInputMessage="1" showErrorMessage="1" sqref="F15:G16 K15:K16" xr:uid="{00000000-0002-0000-0500-000004000000}">
      <formula1>Simple_options_list</formula1>
    </dataValidation>
    <dataValidation type="list" showInputMessage="1" showErrorMessage="1" sqref="H15:H16" xr:uid="{00000000-0002-0000-0500-000005000000}">
      <formula1>Projectname</formula1>
    </dataValidation>
    <dataValidation type="list" showInputMessage="1" showErrorMessage="1" sqref="C15:C16" xr:uid="{00000000-0002-0000-0500-000006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6" xr:uid="{00000000-0002-0000-0500-000007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6" xr:uid="{1CAD30A6-0EA0-494A-811B-C9CC82F1E690}">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6" xr:uid="{00000000-0002-0000-0500-00000A000000}">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6" xr:uid="{00000000-0002-0000-0500-00000B000000}">
      <formula1>Revenue_stream_list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33:G33" r:id="rId3" display="Give us your feedback or report a conflict in the data! Write to us at  data@eiti.org" xr:uid="{00000000-0004-0000-0500-000002000000}"/>
    <hyperlink ref="C32:G32"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G58" zoomScale="75" zoomScaleNormal="75" workbookViewId="0">
      <selection activeCell="N66" sqref="N66"/>
    </sheetView>
  </sheetViews>
  <sheetFormatPr defaultColWidth="9.109375" defaultRowHeight="14.4" x14ac:dyDescent="0.3"/>
  <cols>
    <col min="1" max="1" width="38.886718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88671875" customWidth="1"/>
    <col min="20" max="20" width="10.886718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1471</v>
      </c>
      <c r="AA1" s="1" t="s">
        <v>1565</v>
      </c>
      <c r="AC1" s="1" t="s">
        <v>1571</v>
      </c>
      <c r="AE1" s="1" t="s">
        <v>1823</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1472</v>
      </c>
      <c r="T2" s="1" t="s">
        <v>1470</v>
      </c>
      <c r="U2" s="1" t="s">
        <v>1434</v>
      </c>
      <c r="V2" s="1" t="s">
        <v>1487</v>
      </c>
      <c r="W2" s="1" t="s">
        <v>1488</v>
      </c>
      <c r="X2" s="1" t="s">
        <v>1489</v>
      </c>
      <c r="Y2" s="1" t="s">
        <v>1490</v>
      </c>
      <c r="AA2" s="1" t="s">
        <v>1493</v>
      </c>
      <c r="AC2" t="s">
        <v>1570</v>
      </c>
      <c r="AE2" t="s">
        <v>1828</v>
      </c>
    </row>
    <row r="3" spans="1:31" x14ac:dyDescent="0.3">
      <c r="A3" t="s">
        <v>681</v>
      </c>
      <c r="B3" t="s">
        <v>682</v>
      </c>
      <c r="C3" t="s">
        <v>683</v>
      </c>
      <c r="D3" t="s">
        <v>970</v>
      </c>
      <c r="E3" t="s">
        <v>1199</v>
      </c>
      <c r="F3">
        <v>840</v>
      </c>
      <c r="G3" t="s">
        <v>1200</v>
      </c>
      <c r="I3" t="s">
        <v>1566</v>
      </c>
      <c r="K3" s="6" t="s">
        <v>1939</v>
      </c>
      <c r="N3" s="5" t="s">
        <v>1354</v>
      </c>
      <c r="O3" s="5" t="s">
        <v>1808</v>
      </c>
      <c r="P3" t="s">
        <v>1731</v>
      </c>
      <c r="S3" t="s">
        <v>1520</v>
      </c>
      <c r="T3" t="s">
        <v>1521</v>
      </c>
      <c r="U3" t="s">
        <v>1437</v>
      </c>
      <c r="V3" t="s">
        <v>1473</v>
      </c>
      <c r="W3" t="s">
        <v>1474</v>
      </c>
      <c r="X3" t="s">
        <v>1520</v>
      </c>
      <c r="Y3" t="s">
        <v>1520</v>
      </c>
      <c r="AA3" t="s">
        <v>1494</v>
      </c>
      <c r="AC3" t="s">
        <v>1572</v>
      </c>
      <c r="AE3" t="s">
        <v>1824</v>
      </c>
    </row>
    <row r="4" spans="1:31" x14ac:dyDescent="0.3">
      <c r="A4" t="s">
        <v>6</v>
      </c>
      <c r="B4" t="s">
        <v>7</v>
      </c>
      <c r="C4" t="s">
        <v>8</v>
      </c>
      <c r="D4" t="s">
        <v>739</v>
      </c>
      <c r="E4" t="s">
        <v>1009</v>
      </c>
      <c r="F4">
        <v>971</v>
      </c>
      <c r="G4" t="s">
        <v>1010</v>
      </c>
      <c r="I4" t="s">
        <v>996</v>
      </c>
      <c r="K4" t="s">
        <v>1577</v>
      </c>
      <c r="N4" s="5" t="s">
        <v>1355</v>
      </c>
      <c r="O4" s="5" t="s">
        <v>1773</v>
      </c>
      <c r="P4" t="s">
        <v>1695</v>
      </c>
      <c r="S4" t="s">
        <v>1522</v>
      </c>
      <c r="T4" t="s">
        <v>1523</v>
      </c>
      <c r="U4" t="s">
        <v>1438</v>
      </c>
      <c r="V4" t="s">
        <v>1473</v>
      </c>
      <c r="W4" t="s">
        <v>1474</v>
      </c>
      <c r="X4" t="s">
        <v>1522</v>
      </c>
      <c r="Y4" t="s">
        <v>1522</v>
      </c>
      <c r="AA4" t="s">
        <v>986</v>
      </c>
      <c r="AC4" t="s">
        <v>1573</v>
      </c>
      <c r="AE4" t="s">
        <v>1825</v>
      </c>
    </row>
    <row r="5" spans="1:31" x14ac:dyDescent="0.3">
      <c r="A5" t="s">
        <v>9</v>
      </c>
      <c r="B5" t="s">
        <v>10</v>
      </c>
      <c r="C5" t="s">
        <v>11</v>
      </c>
      <c r="D5" t="s">
        <v>740</v>
      </c>
      <c r="E5" t="s">
        <v>1080</v>
      </c>
      <c r="F5">
        <v>978</v>
      </c>
      <c r="G5" t="s">
        <v>1081</v>
      </c>
      <c r="I5" t="s">
        <v>1001</v>
      </c>
      <c r="K5" t="s">
        <v>1656</v>
      </c>
      <c r="N5" s="5" t="s">
        <v>1356</v>
      </c>
      <c r="O5" s="5" t="s">
        <v>1813</v>
      </c>
      <c r="P5" t="s">
        <v>1736</v>
      </c>
      <c r="S5" t="s">
        <v>1475</v>
      </c>
      <c r="T5" t="s">
        <v>1440</v>
      </c>
      <c r="U5" t="s">
        <v>1439</v>
      </c>
      <c r="V5" t="s">
        <v>1473</v>
      </c>
      <c r="W5" t="s">
        <v>1475</v>
      </c>
      <c r="X5" t="s">
        <v>1475</v>
      </c>
      <c r="Y5" t="s">
        <v>1475</v>
      </c>
      <c r="AA5" t="s">
        <v>987</v>
      </c>
      <c r="AC5" t="s">
        <v>1503</v>
      </c>
      <c r="AE5" t="s">
        <v>1826</v>
      </c>
    </row>
    <row r="6" spans="1:31" x14ac:dyDescent="0.3">
      <c r="A6" t="s">
        <v>12</v>
      </c>
      <c r="B6" t="s">
        <v>13</v>
      </c>
      <c r="C6" t="s">
        <v>14</v>
      </c>
      <c r="D6" t="s">
        <v>741</v>
      </c>
      <c r="E6" t="s">
        <v>1011</v>
      </c>
      <c r="F6">
        <v>8</v>
      </c>
      <c r="G6" t="s">
        <v>1012</v>
      </c>
      <c r="I6" t="s">
        <v>999</v>
      </c>
      <c r="K6" t="s">
        <v>1000</v>
      </c>
      <c r="N6" s="5" t="s">
        <v>1357</v>
      </c>
      <c r="O6" s="5" t="s">
        <v>1788</v>
      </c>
      <c r="P6" t="s">
        <v>1710</v>
      </c>
      <c r="S6" t="s">
        <v>1476</v>
      </c>
      <c r="T6" t="s">
        <v>1442</v>
      </c>
      <c r="U6" t="s">
        <v>1441</v>
      </c>
      <c r="V6" t="s">
        <v>1473</v>
      </c>
      <c r="W6" t="s">
        <v>1476</v>
      </c>
      <c r="X6" t="s">
        <v>1476</v>
      </c>
      <c r="Y6" t="s">
        <v>1476</v>
      </c>
      <c r="AA6" t="s">
        <v>988</v>
      </c>
      <c r="AC6" t="s">
        <v>1574</v>
      </c>
      <c r="AE6" t="s">
        <v>1836</v>
      </c>
    </row>
    <row r="7" spans="1:31" x14ac:dyDescent="0.3">
      <c r="A7" t="s">
        <v>15</v>
      </c>
      <c r="B7" t="s">
        <v>16</v>
      </c>
      <c r="C7" t="s">
        <v>17</v>
      </c>
      <c r="D7" t="s">
        <v>742</v>
      </c>
      <c r="E7" t="s">
        <v>1072</v>
      </c>
      <c r="F7">
        <v>12</v>
      </c>
      <c r="G7" t="s">
        <v>1073</v>
      </c>
      <c r="I7" t="s">
        <v>1000</v>
      </c>
      <c r="K7" t="s">
        <v>1578</v>
      </c>
      <c r="N7" s="5" t="s">
        <v>1358</v>
      </c>
      <c r="O7" s="5" t="s">
        <v>1790</v>
      </c>
      <c r="P7" t="s">
        <v>1712</v>
      </c>
      <c r="S7" t="s">
        <v>1524</v>
      </c>
      <c r="T7" t="s">
        <v>1525</v>
      </c>
      <c r="U7" t="s">
        <v>1443</v>
      </c>
      <c r="V7" t="s">
        <v>1473</v>
      </c>
      <c r="W7" t="s">
        <v>1477</v>
      </c>
      <c r="X7" t="s">
        <v>1524</v>
      </c>
      <c r="Y7" t="s">
        <v>1524</v>
      </c>
      <c r="AA7" t="s">
        <v>1000</v>
      </c>
      <c r="AC7" t="s">
        <v>989</v>
      </c>
      <c r="AE7" t="s">
        <v>989</v>
      </c>
    </row>
    <row r="8" spans="1:31" x14ac:dyDescent="0.3">
      <c r="A8" t="s">
        <v>18</v>
      </c>
      <c r="B8" t="s">
        <v>19</v>
      </c>
      <c r="C8" t="s">
        <v>20</v>
      </c>
      <c r="D8" t="s">
        <v>743</v>
      </c>
      <c r="E8" t="s">
        <v>1199</v>
      </c>
      <c r="F8">
        <v>840</v>
      </c>
      <c r="G8" t="s">
        <v>1200</v>
      </c>
      <c r="N8" s="5" t="s">
        <v>1359</v>
      </c>
      <c r="O8" s="5" t="s">
        <v>1806</v>
      </c>
      <c r="P8" t="s">
        <v>1729</v>
      </c>
      <c r="S8" t="s">
        <v>1526</v>
      </c>
      <c r="T8" t="s">
        <v>1527</v>
      </c>
      <c r="U8" t="s">
        <v>1444</v>
      </c>
      <c r="V8" t="s">
        <v>1473</v>
      </c>
      <c r="W8" t="s">
        <v>1477</v>
      </c>
      <c r="X8" t="s">
        <v>1526</v>
      </c>
      <c r="Y8" t="s">
        <v>1526</v>
      </c>
      <c r="AA8" t="s">
        <v>1495</v>
      </c>
      <c r="AC8" t="s">
        <v>1000</v>
      </c>
    </row>
    <row r="9" spans="1:31" x14ac:dyDescent="0.3">
      <c r="A9" t="s">
        <v>21</v>
      </c>
      <c r="B9" t="s">
        <v>22</v>
      </c>
      <c r="C9" t="s">
        <v>23</v>
      </c>
      <c r="D9" t="s">
        <v>744</v>
      </c>
      <c r="E9" t="s">
        <v>1080</v>
      </c>
      <c r="F9">
        <v>978</v>
      </c>
      <c r="G9" t="s">
        <v>1081</v>
      </c>
      <c r="I9" s="1" t="s">
        <v>1352</v>
      </c>
      <c r="N9" s="5" t="s">
        <v>1360</v>
      </c>
      <c r="O9" s="5" t="s">
        <v>1774</v>
      </c>
      <c r="P9" t="s">
        <v>1696</v>
      </c>
      <c r="S9" t="s">
        <v>1529</v>
      </c>
      <c r="T9" t="s">
        <v>1530</v>
      </c>
      <c r="U9" t="s">
        <v>1445</v>
      </c>
      <c r="V9" t="s">
        <v>1473</v>
      </c>
      <c r="W9" t="s">
        <v>1477</v>
      </c>
      <c r="X9" t="s">
        <v>1528</v>
      </c>
      <c r="Y9" t="s">
        <v>1529</v>
      </c>
      <c r="AA9" t="s">
        <v>989</v>
      </c>
    </row>
    <row r="10" spans="1:31" x14ac:dyDescent="0.3">
      <c r="A10" t="s">
        <v>24</v>
      </c>
      <c r="B10" t="s">
        <v>25</v>
      </c>
      <c r="C10" t="s">
        <v>26</v>
      </c>
      <c r="D10" t="s">
        <v>745</v>
      </c>
      <c r="E10" t="s">
        <v>1017</v>
      </c>
      <c r="F10">
        <v>973</v>
      </c>
      <c r="G10" t="s">
        <v>1018</v>
      </c>
      <c r="I10" s="177" t="s">
        <v>1318</v>
      </c>
      <c r="J10" s="177" t="s">
        <v>1319</v>
      </c>
      <c r="K10" s="178" t="s">
        <v>1006</v>
      </c>
      <c r="N10" s="5" t="s">
        <v>1361</v>
      </c>
      <c r="O10" s="5" t="s">
        <v>1794</v>
      </c>
      <c r="P10" t="s">
        <v>1717</v>
      </c>
      <c r="S10" t="s">
        <v>1531</v>
      </c>
      <c r="T10" t="s">
        <v>1532</v>
      </c>
      <c r="U10" t="s">
        <v>1446</v>
      </c>
      <c r="V10" t="s">
        <v>1473</v>
      </c>
      <c r="W10" t="s">
        <v>1477</v>
      </c>
      <c r="X10" t="s">
        <v>1528</v>
      </c>
      <c r="Y10" t="s">
        <v>1531</v>
      </c>
    </row>
    <row r="11" spans="1:31" x14ac:dyDescent="0.3">
      <c r="A11" t="s">
        <v>27</v>
      </c>
      <c r="B11" t="s">
        <v>28</v>
      </c>
      <c r="C11" t="s">
        <v>29</v>
      </c>
      <c r="D11" t="s">
        <v>746</v>
      </c>
      <c r="E11" t="s">
        <v>1209</v>
      </c>
      <c r="F11">
        <v>951</v>
      </c>
      <c r="G11" t="s">
        <v>1210</v>
      </c>
      <c r="I11" s="2" t="s">
        <v>1007</v>
      </c>
      <c r="J11" s="2">
        <v>784</v>
      </c>
      <c r="K11" s="3" t="s">
        <v>1008</v>
      </c>
      <c r="N11" s="5" t="s">
        <v>1362</v>
      </c>
      <c r="O11" s="5" t="s">
        <v>1756</v>
      </c>
      <c r="P11" t="s">
        <v>1678</v>
      </c>
      <c r="S11" t="s">
        <v>1533</v>
      </c>
      <c r="T11" t="s">
        <v>1534</v>
      </c>
      <c r="U11" t="s">
        <v>1447</v>
      </c>
      <c r="V11" t="s">
        <v>1473</v>
      </c>
      <c r="W11" t="s">
        <v>1477</v>
      </c>
      <c r="X11" t="s">
        <v>1528</v>
      </c>
      <c r="Y11" t="s">
        <v>1533</v>
      </c>
    </row>
    <row r="12" spans="1:31" x14ac:dyDescent="0.3">
      <c r="A12" t="s">
        <v>30</v>
      </c>
      <c r="B12" t="s">
        <v>31</v>
      </c>
      <c r="C12" t="s">
        <v>32</v>
      </c>
      <c r="D12" t="s">
        <v>747</v>
      </c>
      <c r="E12" t="s">
        <v>1209</v>
      </c>
      <c r="F12">
        <v>951</v>
      </c>
      <c r="G12" t="s">
        <v>1210</v>
      </c>
      <c r="I12" s="2" t="s">
        <v>1009</v>
      </c>
      <c r="J12" s="2">
        <v>971</v>
      </c>
      <c r="K12" s="3" t="s">
        <v>1010</v>
      </c>
      <c r="N12" s="5" t="s">
        <v>1363</v>
      </c>
      <c r="O12" s="5" t="s">
        <v>1785</v>
      </c>
      <c r="P12" t="s">
        <v>1707</v>
      </c>
      <c r="S12" t="s">
        <v>1535</v>
      </c>
      <c r="T12" t="s">
        <v>1536</v>
      </c>
      <c r="U12" t="s">
        <v>1448</v>
      </c>
      <c r="V12" t="s">
        <v>1473</v>
      </c>
      <c r="W12" t="s">
        <v>1478</v>
      </c>
      <c r="X12" t="s">
        <v>1535</v>
      </c>
      <c r="Y12" t="s">
        <v>1535</v>
      </c>
    </row>
    <row r="13" spans="1:31" x14ac:dyDescent="0.3">
      <c r="A13" t="s">
        <v>33</v>
      </c>
      <c r="B13" t="s">
        <v>34</v>
      </c>
      <c r="C13" t="s">
        <v>35</v>
      </c>
      <c r="D13" t="s">
        <v>748</v>
      </c>
      <c r="E13" t="s">
        <v>1019</v>
      </c>
      <c r="F13">
        <v>32</v>
      </c>
      <c r="G13" t="s">
        <v>1020</v>
      </c>
      <c r="I13" s="2" t="s">
        <v>1011</v>
      </c>
      <c r="J13" s="2">
        <v>8</v>
      </c>
      <c r="K13" s="3" t="s">
        <v>1012</v>
      </c>
      <c r="N13" s="5" t="s">
        <v>1364</v>
      </c>
      <c r="O13" s="5" t="s">
        <v>1783</v>
      </c>
      <c r="P13" t="s">
        <v>1705</v>
      </c>
      <c r="S13" t="s">
        <v>1537</v>
      </c>
      <c r="T13" t="s">
        <v>1538</v>
      </c>
      <c r="U13" t="s">
        <v>1449</v>
      </c>
      <c r="V13" t="s">
        <v>1473</v>
      </c>
      <c r="W13" t="s">
        <v>1478</v>
      </c>
      <c r="X13" t="s">
        <v>1537</v>
      </c>
      <c r="Y13" t="s">
        <v>1537</v>
      </c>
    </row>
    <row r="14" spans="1:31" x14ac:dyDescent="0.3">
      <c r="A14" t="s">
        <v>36</v>
      </c>
      <c r="B14" t="s">
        <v>37</v>
      </c>
      <c r="C14" t="s">
        <v>38</v>
      </c>
      <c r="D14" t="s">
        <v>749</v>
      </c>
      <c r="E14" t="s">
        <v>1013</v>
      </c>
      <c r="F14">
        <v>51</v>
      </c>
      <c r="G14" t="s">
        <v>1014</v>
      </c>
      <c r="I14" s="2" t="s">
        <v>1013</v>
      </c>
      <c r="J14" s="2">
        <v>51</v>
      </c>
      <c r="K14" s="3" t="s">
        <v>1014</v>
      </c>
      <c r="N14" s="5" t="s">
        <v>1365</v>
      </c>
      <c r="O14" s="5" t="s">
        <v>1809</v>
      </c>
      <c r="P14" t="s">
        <v>1732</v>
      </c>
      <c r="S14" t="s">
        <v>1539</v>
      </c>
      <c r="T14" t="s">
        <v>1540</v>
      </c>
      <c r="U14" t="s">
        <v>1450</v>
      </c>
      <c r="V14" t="s">
        <v>1473</v>
      </c>
      <c r="W14" t="s">
        <v>1478</v>
      </c>
      <c r="X14" t="s">
        <v>1539</v>
      </c>
      <c r="Y14" t="s">
        <v>1539</v>
      </c>
    </row>
    <row r="15" spans="1:31" x14ac:dyDescent="0.3">
      <c r="A15" t="s">
        <v>39</v>
      </c>
      <c r="B15" t="s">
        <v>40</v>
      </c>
      <c r="C15" t="s">
        <v>41</v>
      </c>
      <c r="D15" t="s">
        <v>750</v>
      </c>
      <c r="E15" t="s">
        <v>1023</v>
      </c>
      <c r="F15">
        <v>533</v>
      </c>
      <c r="G15" t="s">
        <v>1024</v>
      </c>
      <c r="I15" s="2" t="s">
        <v>1015</v>
      </c>
      <c r="J15" s="2">
        <v>532</v>
      </c>
      <c r="K15" s="3" t="s">
        <v>1016</v>
      </c>
      <c r="N15" s="5" t="s">
        <v>1366</v>
      </c>
      <c r="O15" s="5" t="s">
        <v>1805</v>
      </c>
      <c r="P15" t="s">
        <v>1728</v>
      </c>
      <c r="S15" t="s">
        <v>1479</v>
      </c>
      <c r="T15" t="s">
        <v>1452</v>
      </c>
      <c r="U15" t="s">
        <v>1451</v>
      </c>
      <c r="V15" t="s">
        <v>1473</v>
      </c>
      <c r="W15" t="s">
        <v>1479</v>
      </c>
      <c r="X15" t="s">
        <v>1479</v>
      </c>
      <c r="Y15" t="s">
        <v>1479</v>
      </c>
    </row>
    <row r="16" spans="1:31" x14ac:dyDescent="0.3">
      <c r="A16" t="s">
        <v>42</v>
      </c>
      <c r="B16" t="s">
        <v>43</v>
      </c>
      <c r="C16" t="s">
        <v>44</v>
      </c>
      <c r="D16" t="s">
        <v>751</v>
      </c>
      <c r="E16" t="s">
        <v>1021</v>
      </c>
      <c r="F16">
        <v>36</v>
      </c>
      <c r="G16" t="s">
        <v>1022</v>
      </c>
      <c r="I16" s="2" t="s">
        <v>1017</v>
      </c>
      <c r="J16" s="2">
        <v>973</v>
      </c>
      <c r="K16" s="3" t="s">
        <v>1018</v>
      </c>
      <c r="N16" s="5" t="s">
        <v>1367</v>
      </c>
      <c r="O16" s="5" t="s">
        <v>1812</v>
      </c>
      <c r="P16" t="s">
        <v>1735</v>
      </c>
      <c r="S16" t="s">
        <v>1481</v>
      </c>
      <c r="T16" t="s">
        <v>1454</v>
      </c>
      <c r="U16" t="s">
        <v>1453</v>
      </c>
      <c r="V16" t="s">
        <v>1480</v>
      </c>
      <c r="W16" t="s">
        <v>1481</v>
      </c>
      <c r="X16" t="s">
        <v>1481</v>
      </c>
      <c r="Y16" t="s">
        <v>1481</v>
      </c>
    </row>
    <row r="17" spans="1:25" x14ac:dyDescent="0.3">
      <c r="A17" t="s">
        <v>45</v>
      </c>
      <c r="B17" t="s">
        <v>46</v>
      </c>
      <c r="C17" t="s">
        <v>47</v>
      </c>
      <c r="D17" t="s">
        <v>752</v>
      </c>
      <c r="E17" t="s">
        <v>1080</v>
      </c>
      <c r="F17">
        <v>978</v>
      </c>
      <c r="G17" t="s">
        <v>1081</v>
      </c>
      <c r="I17" s="2" t="s">
        <v>1019</v>
      </c>
      <c r="J17" s="2">
        <v>32</v>
      </c>
      <c r="K17" s="3" t="s">
        <v>1020</v>
      </c>
      <c r="N17" s="5" t="s">
        <v>1368</v>
      </c>
      <c r="O17" s="5" t="s">
        <v>1779</v>
      </c>
      <c r="P17" t="s">
        <v>1701</v>
      </c>
      <c r="S17" t="s">
        <v>1505</v>
      </c>
      <c r="T17" t="s">
        <v>1541</v>
      </c>
      <c r="U17" t="s">
        <v>1455</v>
      </c>
      <c r="V17" t="s">
        <v>1482</v>
      </c>
      <c r="W17" t="s">
        <v>1483</v>
      </c>
      <c r="X17" t="s">
        <v>1504</v>
      </c>
      <c r="Y17" t="s">
        <v>1505</v>
      </c>
    </row>
    <row r="18" spans="1:25" x14ac:dyDescent="0.3">
      <c r="A18" t="s">
        <v>48</v>
      </c>
      <c r="B18" t="s">
        <v>49</v>
      </c>
      <c r="C18" t="s">
        <v>50</v>
      </c>
      <c r="D18" t="s">
        <v>753</v>
      </c>
      <c r="E18" t="s">
        <v>1025</v>
      </c>
      <c r="F18">
        <v>944</v>
      </c>
      <c r="G18" t="s">
        <v>1026</v>
      </c>
      <c r="I18" s="2" t="s">
        <v>1021</v>
      </c>
      <c r="J18" s="2">
        <v>36</v>
      </c>
      <c r="K18" s="3" t="s">
        <v>1022</v>
      </c>
      <c r="N18" s="5" t="s">
        <v>1369</v>
      </c>
      <c r="O18" s="5" t="s">
        <v>1769</v>
      </c>
      <c r="P18" t="s">
        <v>1691</v>
      </c>
      <c r="S18" t="s">
        <v>1506</v>
      </c>
      <c r="T18" t="s">
        <v>1542</v>
      </c>
      <c r="U18" t="s">
        <v>1456</v>
      </c>
      <c r="V18" t="s">
        <v>1482</v>
      </c>
      <c r="W18" t="s">
        <v>1483</v>
      </c>
      <c r="X18" t="s">
        <v>1504</v>
      </c>
      <c r="Y18" t="s">
        <v>1506</v>
      </c>
    </row>
    <row r="19" spans="1:25" x14ac:dyDescent="0.3">
      <c r="A19" t="s">
        <v>51</v>
      </c>
      <c r="B19" t="s">
        <v>52</v>
      </c>
      <c r="C19" t="s">
        <v>53</v>
      </c>
      <c r="D19" t="s">
        <v>754</v>
      </c>
      <c r="E19" t="s">
        <v>1044</v>
      </c>
      <c r="F19">
        <v>44</v>
      </c>
      <c r="G19" t="s">
        <v>1045</v>
      </c>
      <c r="I19" s="2" t="s">
        <v>1023</v>
      </c>
      <c r="J19" s="2">
        <v>533</v>
      </c>
      <c r="K19" s="3" t="s">
        <v>1024</v>
      </c>
      <c r="N19" s="5" t="s">
        <v>1370</v>
      </c>
      <c r="O19" s="5" t="s">
        <v>1797</v>
      </c>
      <c r="P19" t="s">
        <v>1720</v>
      </c>
      <c r="S19" t="s">
        <v>1507</v>
      </c>
      <c r="T19" t="s">
        <v>1543</v>
      </c>
      <c r="U19" t="s">
        <v>1457</v>
      </c>
      <c r="V19" t="s">
        <v>1482</v>
      </c>
      <c r="W19" t="s">
        <v>1483</v>
      </c>
      <c r="X19" t="s">
        <v>1507</v>
      </c>
      <c r="Y19" t="s">
        <v>1507</v>
      </c>
    </row>
    <row r="20" spans="1:25" x14ac:dyDescent="0.3">
      <c r="A20" t="s">
        <v>54</v>
      </c>
      <c r="B20" t="s">
        <v>55</v>
      </c>
      <c r="C20" t="s">
        <v>56</v>
      </c>
      <c r="D20" t="s">
        <v>755</v>
      </c>
      <c r="E20" t="s">
        <v>1033</v>
      </c>
      <c r="F20">
        <v>48</v>
      </c>
      <c r="G20" t="s">
        <v>1034</v>
      </c>
      <c r="I20" s="2" t="s">
        <v>1025</v>
      </c>
      <c r="J20" s="2">
        <v>944</v>
      </c>
      <c r="K20" s="3" t="s">
        <v>1026</v>
      </c>
      <c r="N20" s="5" t="s">
        <v>1371</v>
      </c>
      <c r="O20" s="5" t="s">
        <v>1765</v>
      </c>
      <c r="P20" t="s">
        <v>1687</v>
      </c>
      <c r="S20" t="s">
        <v>1509</v>
      </c>
      <c r="T20" t="s">
        <v>1544</v>
      </c>
      <c r="U20" t="s">
        <v>1458</v>
      </c>
      <c r="V20" t="s">
        <v>1482</v>
      </c>
      <c r="W20" t="s">
        <v>1483</v>
      </c>
      <c r="X20" t="s">
        <v>1508</v>
      </c>
      <c r="Y20" t="s">
        <v>1509</v>
      </c>
    </row>
    <row r="21" spans="1:25" x14ac:dyDescent="0.3">
      <c r="A21" t="s">
        <v>57</v>
      </c>
      <c r="B21" t="s">
        <v>58</v>
      </c>
      <c r="C21" t="s">
        <v>59</v>
      </c>
      <c r="D21" t="s">
        <v>756</v>
      </c>
      <c r="E21" t="s">
        <v>1030</v>
      </c>
      <c r="F21">
        <v>50</v>
      </c>
      <c r="G21" t="s">
        <v>1031</v>
      </c>
      <c r="I21" s="2" t="s">
        <v>1027</v>
      </c>
      <c r="J21" s="2">
        <v>977</v>
      </c>
      <c r="K21" s="3" t="s">
        <v>1028</v>
      </c>
      <c r="N21" s="5" t="s">
        <v>1372</v>
      </c>
      <c r="O21" s="5" t="s">
        <v>1789</v>
      </c>
      <c r="P21" t="s">
        <v>1711</v>
      </c>
      <c r="S21" t="s">
        <v>1510</v>
      </c>
      <c r="T21" t="s">
        <v>1545</v>
      </c>
      <c r="U21" t="s">
        <v>1459</v>
      </c>
      <c r="V21" t="s">
        <v>1482</v>
      </c>
      <c r="W21" t="s">
        <v>1483</v>
      </c>
      <c r="X21" t="s">
        <v>1508</v>
      </c>
      <c r="Y21" t="s">
        <v>1510</v>
      </c>
    </row>
    <row r="22" spans="1:25" x14ac:dyDescent="0.3">
      <c r="A22" t="s">
        <v>60</v>
      </c>
      <c r="B22" t="s">
        <v>61</v>
      </c>
      <c r="C22" t="s">
        <v>62</v>
      </c>
      <c r="D22" t="s">
        <v>757</v>
      </c>
      <c r="E22" t="s">
        <v>1029</v>
      </c>
      <c r="F22">
        <v>52</v>
      </c>
      <c r="G22" t="s">
        <v>1215</v>
      </c>
      <c r="I22" s="2" t="s">
        <v>1029</v>
      </c>
      <c r="J22" s="2">
        <v>52</v>
      </c>
      <c r="K22" s="3" t="s">
        <v>1215</v>
      </c>
      <c r="N22" s="5" t="s">
        <v>1373</v>
      </c>
      <c r="O22" s="5" t="s">
        <v>1771</v>
      </c>
      <c r="P22" t="s">
        <v>1693</v>
      </c>
      <c r="S22" t="s">
        <v>1546</v>
      </c>
      <c r="T22" t="s">
        <v>1547</v>
      </c>
      <c r="U22" t="s">
        <v>1460</v>
      </c>
      <c r="V22" t="s">
        <v>1482</v>
      </c>
      <c r="W22" t="s">
        <v>1483</v>
      </c>
      <c r="X22" t="s">
        <v>1508</v>
      </c>
      <c r="Y22" t="s">
        <v>1511</v>
      </c>
    </row>
    <row r="23" spans="1:25" x14ac:dyDescent="0.3">
      <c r="A23" t="s">
        <v>63</v>
      </c>
      <c r="B23" t="s">
        <v>64</v>
      </c>
      <c r="C23" t="s">
        <v>65</v>
      </c>
      <c r="D23" t="s">
        <v>758</v>
      </c>
      <c r="E23" t="s">
        <v>1219</v>
      </c>
      <c r="F23">
        <v>974</v>
      </c>
      <c r="G23" t="s">
        <v>1220</v>
      </c>
      <c r="I23" s="2" t="s">
        <v>1030</v>
      </c>
      <c r="J23" s="2">
        <v>50</v>
      </c>
      <c r="K23" s="3" t="s">
        <v>1031</v>
      </c>
      <c r="N23" s="5" t="s">
        <v>1374</v>
      </c>
      <c r="O23" s="5" t="s">
        <v>1777</v>
      </c>
      <c r="P23" t="s">
        <v>1699</v>
      </c>
      <c r="S23" t="s">
        <v>1548</v>
      </c>
      <c r="T23" t="s">
        <v>1549</v>
      </c>
      <c r="U23" t="s">
        <v>1461</v>
      </c>
      <c r="V23" t="s">
        <v>1482</v>
      </c>
      <c r="W23" t="s">
        <v>1483</v>
      </c>
      <c r="X23" t="s">
        <v>1508</v>
      </c>
      <c r="Y23" t="s">
        <v>1511</v>
      </c>
    </row>
    <row r="24" spans="1:25" x14ac:dyDescent="0.3">
      <c r="A24" t="s">
        <v>66</v>
      </c>
      <c r="B24" t="s">
        <v>67</v>
      </c>
      <c r="C24" t="s">
        <v>68</v>
      </c>
      <c r="D24" t="s">
        <v>759</v>
      </c>
      <c r="E24" t="s">
        <v>1080</v>
      </c>
      <c r="F24">
        <v>978</v>
      </c>
      <c r="G24" t="s">
        <v>1081</v>
      </c>
      <c r="I24" s="2" t="s">
        <v>1032</v>
      </c>
      <c r="J24" s="2">
        <v>975</v>
      </c>
      <c r="K24" s="3" t="s">
        <v>1216</v>
      </c>
      <c r="N24" s="5" t="s">
        <v>1375</v>
      </c>
      <c r="O24" s="5" t="s">
        <v>1807</v>
      </c>
      <c r="P24" t="s">
        <v>1730</v>
      </c>
      <c r="S24" t="s">
        <v>1513</v>
      </c>
      <c r="T24" t="s">
        <v>1550</v>
      </c>
      <c r="U24" t="s">
        <v>1462</v>
      </c>
      <c r="V24" t="s">
        <v>1482</v>
      </c>
      <c r="W24" t="s">
        <v>1483</v>
      </c>
      <c r="X24" t="s">
        <v>1508</v>
      </c>
      <c r="Y24" t="s">
        <v>1513</v>
      </c>
    </row>
    <row r="25" spans="1:25" x14ac:dyDescent="0.3">
      <c r="A25" t="s">
        <v>69</v>
      </c>
      <c r="B25" t="s">
        <v>70</v>
      </c>
      <c r="C25" t="s">
        <v>71</v>
      </c>
      <c r="D25" t="s">
        <v>760</v>
      </c>
      <c r="E25" t="s">
        <v>1049</v>
      </c>
      <c r="F25">
        <v>84</v>
      </c>
      <c r="G25" t="s">
        <v>1050</v>
      </c>
      <c r="I25" s="2" t="s">
        <v>1033</v>
      </c>
      <c r="J25" s="2">
        <v>48</v>
      </c>
      <c r="K25" s="3" t="s">
        <v>1034</v>
      </c>
      <c r="N25" s="5" t="s">
        <v>1376</v>
      </c>
      <c r="O25" s="5" t="s">
        <v>1802</v>
      </c>
      <c r="P25" t="s">
        <v>1725</v>
      </c>
      <c r="S25" t="s">
        <v>1514</v>
      </c>
      <c r="T25" t="s">
        <v>1551</v>
      </c>
      <c r="U25" t="s">
        <v>1463</v>
      </c>
      <c r="V25" t="s">
        <v>1482</v>
      </c>
      <c r="W25" t="s">
        <v>1483</v>
      </c>
      <c r="X25" t="s">
        <v>1508</v>
      </c>
      <c r="Y25" t="s">
        <v>1514</v>
      </c>
    </row>
    <row r="26" spans="1:25" x14ac:dyDescent="0.3">
      <c r="A26" t="s">
        <v>72</v>
      </c>
      <c r="B26" t="s">
        <v>73</v>
      </c>
      <c r="C26" t="s">
        <v>74</v>
      </c>
      <c r="D26" t="s">
        <v>761</v>
      </c>
      <c r="E26" t="s">
        <v>1211</v>
      </c>
      <c r="F26">
        <v>952</v>
      </c>
      <c r="G26" t="s">
        <v>1314</v>
      </c>
      <c r="I26" s="2" t="s">
        <v>1035</v>
      </c>
      <c r="J26" s="2">
        <v>108</v>
      </c>
      <c r="K26" s="3" t="s">
        <v>1036</v>
      </c>
      <c r="N26" s="5" t="s">
        <v>1377</v>
      </c>
      <c r="O26" s="5" t="s">
        <v>1752</v>
      </c>
      <c r="P26" t="s">
        <v>1674</v>
      </c>
      <c r="S26" t="s">
        <v>1515</v>
      </c>
      <c r="T26" t="s">
        <v>1552</v>
      </c>
      <c r="U26" t="s">
        <v>1464</v>
      </c>
      <c r="V26" t="s">
        <v>1482</v>
      </c>
      <c r="W26" t="s">
        <v>1484</v>
      </c>
      <c r="X26" t="s">
        <v>1515</v>
      </c>
      <c r="Y26" t="s">
        <v>1515</v>
      </c>
    </row>
    <row r="27" spans="1:25" x14ac:dyDescent="0.3">
      <c r="A27" t="s">
        <v>75</v>
      </c>
      <c r="B27" t="s">
        <v>76</v>
      </c>
      <c r="C27" t="s">
        <v>77</v>
      </c>
      <c r="D27" t="s">
        <v>762</v>
      </c>
      <c r="E27" t="s">
        <v>1037</v>
      </c>
      <c r="F27">
        <v>60</v>
      </c>
      <c r="G27" t="s">
        <v>1038</v>
      </c>
      <c r="I27" s="2" t="s">
        <v>1037</v>
      </c>
      <c r="J27" s="2">
        <v>60</v>
      </c>
      <c r="K27" s="3" t="s">
        <v>1038</v>
      </c>
      <c r="N27" s="5" t="s">
        <v>1378</v>
      </c>
      <c r="O27" s="5" t="s">
        <v>1780</v>
      </c>
      <c r="P27" t="s">
        <v>1702</v>
      </c>
      <c r="S27" t="s">
        <v>1512</v>
      </c>
      <c r="T27" t="s">
        <v>1553</v>
      </c>
      <c r="U27" t="s">
        <v>1465</v>
      </c>
      <c r="V27" t="s">
        <v>1482</v>
      </c>
      <c r="W27" t="s">
        <v>1484</v>
      </c>
      <c r="X27" t="s">
        <v>1512</v>
      </c>
      <c r="Y27" t="s">
        <v>1512</v>
      </c>
    </row>
    <row r="28" spans="1:25" x14ac:dyDescent="0.3">
      <c r="A28" t="s">
        <v>78</v>
      </c>
      <c r="B28" t="s">
        <v>79</v>
      </c>
      <c r="C28" t="s">
        <v>80</v>
      </c>
      <c r="D28" t="s">
        <v>763</v>
      </c>
      <c r="E28" t="s">
        <v>80</v>
      </c>
      <c r="F28">
        <v>64</v>
      </c>
      <c r="G28" t="s">
        <v>1046</v>
      </c>
      <c r="I28" s="2" t="s">
        <v>1039</v>
      </c>
      <c r="J28" s="2">
        <v>96</v>
      </c>
      <c r="K28" s="3" t="s">
        <v>1040</v>
      </c>
      <c r="N28" s="5" t="s">
        <v>1379</v>
      </c>
      <c r="O28" s="5" t="s">
        <v>1791</v>
      </c>
      <c r="P28" t="s">
        <v>1713</v>
      </c>
      <c r="S28" t="s">
        <v>1485</v>
      </c>
      <c r="T28" t="s">
        <v>1467</v>
      </c>
      <c r="U28" t="s">
        <v>1466</v>
      </c>
      <c r="V28" t="s">
        <v>1482</v>
      </c>
      <c r="W28" t="s">
        <v>1485</v>
      </c>
      <c r="X28" t="s">
        <v>1485</v>
      </c>
      <c r="Y28" t="s">
        <v>1485</v>
      </c>
    </row>
    <row r="29" spans="1:25" x14ac:dyDescent="0.3">
      <c r="A29" t="s">
        <v>81</v>
      </c>
      <c r="B29" t="s">
        <v>82</v>
      </c>
      <c r="C29" t="s">
        <v>83</v>
      </c>
      <c r="D29" t="s">
        <v>764</v>
      </c>
      <c r="E29" t="s">
        <v>1041</v>
      </c>
      <c r="F29">
        <v>68</v>
      </c>
      <c r="G29" t="s">
        <v>1217</v>
      </c>
      <c r="I29" s="2" t="s">
        <v>1041</v>
      </c>
      <c r="J29" s="2">
        <v>68</v>
      </c>
      <c r="K29" s="3" t="s">
        <v>1217</v>
      </c>
      <c r="N29" s="5" t="s">
        <v>1380</v>
      </c>
      <c r="O29" s="5" t="s">
        <v>1786</v>
      </c>
      <c r="P29" t="s">
        <v>1708</v>
      </c>
      <c r="S29" t="s">
        <v>1486</v>
      </c>
      <c r="T29" t="s">
        <v>1469</v>
      </c>
      <c r="U29" t="s">
        <v>1468</v>
      </c>
      <c r="V29" t="s">
        <v>1482</v>
      </c>
      <c r="W29" t="s">
        <v>1486</v>
      </c>
      <c r="X29" t="s">
        <v>1486</v>
      </c>
      <c r="Y29" t="s">
        <v>1486</v>
      </c>
    </row>
    <row r="30" spans="1:25" x14ac:dyDescent="0.3">
      <c r="A30" t="s">
        <v>84</v>
      </c>
      <c r="B30" t="s">
        <v>85</v>
      </c>
      <c r="C30" t="s">
        <v>86</v>
      </c>
      <c r="D30" t="s">
        <v>765</v>
      </c>
      <c r="E30" t="s">
        <v>1027</v>
      </c>
      <c r="F30">
        <v>977</v>
      </c>
      <c r="G30" t="s">
        <v>1028</v>
      </c>
      <c r="I30" s="2" t="s">
        <v>1042</v>
      </c>
      <c r="J30" s="2">
        <v>986</v>
      </c>
      <c r="K30" s="3" t="s">
        <v>1043</v>
      </c>
      <c r="N30" s="5" t="s">
        <v>1381</v>
      </c>
      <c r="O30" s="5" t="s">
        <v>1784</v>
      </c>
      <c r="P30" t="s">
        <v>1706</v>
      </c>
      <c r="S30" t="s">
        <v>1491</v>
      </c>
      <c r="T30" t="s">
        <v>1491</v>
      </c>
      <c r="U30" t="s">
        <v>1491</v>
      </c>
      <c r="V30" t="s">
        <v>1491</v>
      </c>
      <c r="W30" t="s">
        <v>1491</v>
      </c>
      <c r="X30" t="s">
        <v>1491</v>
      </c>
      <c r="Y30" t="s">
        <v>1491</v>
      </c>
    </row>
    <row r="31" spans="1:25" x14ac:dyDescent="0.3">
      <c r="A31" t="s">
        <v>87</v>
      </c>
      <c r="B31" t="s">
        <v>88</v>
      </c>
      <c r="C31" t="s">
        <v>89</v>
      </c>
      <c r="D31" t="s">
        <v>766</v>
      </c>
      <c r="E31" t="s">
        <v>1047</v>
      </c>
      <c r="F31">
        <v>72</v>
      </c>
      <c r="G31" t="s">
        <v>1048</v>
      </c>
      <c r="I31" s="2" t="s">
        <v>1044</v>
      </c>
      <c r="J31" s="2">
        <v>44</v>
      </c>
      <c r="K31" s="3" t="s">
        <v>1045</v>
      </c>
      <c r="N31" s="5" t="s">
        <v>1382</v>
      </c>
      <c r="O31" s="5" t="s">
        <v>1767</v>
      </c>
      <c r="P31" t="s">
        <v>1689</v>
      </c>
    </row>
    <row r="32" spans="1:25" x14ac:dyDescent="0.3">
      <c r="A32" t="s">
        <v>90</v>
      </c>
      <c r="B32" t="s">
        <v>91</v>
      </c>
      <c r="C32" t="s">
        <v>92</v>
      </c>
      <c r="D32" t="s">
        <v>767</v>
      </c>
      <c r="E32" t="s">
        <v>1042</v>
      </c>
      <c r="F32">
        <v>986</v>
      </c>
      <c r="G32" t="s">
        <v>1043</v>
      </c>
      <c r="I32" s="2" t="s">
        <v>80</v>
      </c>
      <c r="J32" s="2">
        <v>64</v>
      </c>
      <c r="K32" s="3" t="s">
        <v>1046</v>
      </c>
      <c r="N32" s="5" t="s">
        <v>1383</v>
      </c>
      <c r="O32" s="5" t="s">
        <v>1781</v>
      </c>
      <c r="P32" t="s">
        <v>1703</v>
      </c>
    </row>
    <row r="33" spans="1:16" x14ac:dyDescent="0.3">
      <c r="A33" t="s">
        <v>96</v>
      </c>
      <c r="B33" t="s">
        <v>97</v>
      </c>
      <c r="C33" t="s">
        <v>98</v>
      </c>
      <c r="D33" t="s">
        <v>769</v>
      </c>
      <c r="E33" t="s">
        <v>1199</v>
      </c>
      <c r="F33">
        <v>840</v>
      </c>
      <c r="G33" t="s">
        <v>1200</v>
      </c>
      <c r="I33" s="2" t="s">
        <v>1047</v>
      </c>
      <c r="J33" s="2">
        <v>72</v>
      </c>
      <c r="K33" s="3" t="s">
        <v>1048</v>
      </c>
      <c r="N33" s="5" t="s">
        <v>1384</v>
      </c>
      <c r="O33" s="5" t="s">
        <v>1772</v>
      </c>
      <c r="P33" t="s">
        <v>1694</v>
      </c>
    </row>
    <row r="34" spans="1:16" x14ac:dyDescent="0.3">
      <c r="A34" t="s">
        <v>93</v>
      </c>
      <c r="B34" t="s">
        <v>94</v>
      </c>
      <c r="C34" t="s">
        <v>95</v>
      </c>
      <c r="D34" t="s">
        <v>768</v>
      </c>
      <c r="E34" t="s">
        <v>1199</v>
      </c>
      <c r="F34">
        <v>840</v>
      </c>
      <c r="G34" t="s">
        <v>1200</v>
      </c>
      <c r="I34" s="2" t="s">
        <v>1219</v>
      </c>
      <c r="J34" s="2">
        <v>974</v>
      </c>
      <c r="K34" s="3" t="s">
        <v>1220</v>
      </c>
      <c r="N34" s="5" t="s">
        <v>1385</v>
      </c>
      <c r="O34" s="5" t="s">
        <v>1778</v>
      </c>
      <c r="P34" t="s">
        <v>1700</v>
      </c>
    </row>
    <row r="35" spans="1:16" x14ac:dyDescent="0.3">
      <c r="A35" t="s">
        <v>99</v>
      </c>
      <c r="B35" t="s">
        <v>100</v>
      </c>
      <c r="C35" t="s">
        <v>101</v>
      </c>
      <c r="D35" t="s">
        <v>770</v>
      </c>
      <c r="E35" t="s">
        <v>1039</v>
      </c>
      <c r="F35">
        <v>96</v>
      </c>
      <c r="G35" t="s">
        <v>1040</v>
      </c>
      <c r="I35" s="2" t="s">
        <v>1049</v>
      </c>
      <c r="J35" s="2">
        <v>84</v>
      </c>
      <c r="K35" s="3" t="s">
        <v>1050</v>
      </c>
      <c r="N35" s="5" t="s">
        <v>1386</v>
      </c>
      <c r="O35" s="5" t="s">
        <v>1762</v>
      </c>
      <c r="P35" t="s">
        <v>1684</v>
      </c>
    </row>
    <row r="36" spans="1:16" x14ac:dyDescent="0.3">
      <c r="A36" t="s">
        <v>102</v>
      </c>
      <c r="B36" t="s">
        <v>103</v>
      </c>
      <c r="C36" t="s">
        <v>104</v>
      </c>
      <c r="D36" t="s">
        <v>771</v>
      </c>
      <c r="E36" t="s">
        <v>1032</v>
      </c>
      <c r="F36">
        <v>975</v>
      </c>
      <c r="G36" t="s">
        <v>1216</v>
      </c>
      <c r="I36" s="2" t="s">
        <v>1051</v>
      </c>
      <c r="J36" s="2">
        <v>124</v>
      </c>
      <c r="K36" s="3" t="s">
        <v>1052</v>
      </c>
      <c r="N36" s="5" t="s">
        <v>1387</v>
      </c>
      <c r="O36" s="5" t="s">
        <v>1792</v>
      </c>
      <c r="P36" t="s">
        <v>1714</v>
      </c>
    </row>
    <row r="37" spans="1:16" x14ac:dyDescent="0.3">
      <c r="A37" t="s">
        <v>105</v>
      </c>
      <c r="B37" t="s">
        <v>106</v>
      </c>
      <c r="C37" t="s">
        <v>107</v>
      </c>
      <c r="D37" t="s">
        <v>772</v>
      </c>
      <c r="E37" t="s">
        <v>1211</v>
      </c>
      <c r="F37">
        <v>952</v>
      </c>
      <c r="G37" t="s">
        <v>1314</v>
      </c>
      <c r="I37" s="2" t="s">
        <v>1053</v>
      </c>
      <c r="J37" s="2">
        <v>976</v>
      </c>
      <c r="K37" s="3" t="s">
        <v>1054</v>
      </c>
      <c r="N37" s="5" t="s">
        <v>1388</v>
      </c>
      <c r="O37" s="5" t="s">
        <v>1760</v>
      </c>
      <c r="P37" t="s">
        <v>1682</v>
      </c>
    </row>
    <row r="38" spans="1:16" x14ac:dyDescent="0.3">
      <c r="A38" t="s">
        <v>108</v>
      </c>
      <c r="B38" t="s">
        <v>109</v>
      </c>
      <c r="C38" t="s">
        <v>110</v>
      </c>
      <c r="D38" t="s">
        <v>773</v>
      </c>
      <c r="E38" t="s">
        <v>1035</v>
      </c>
      <c r="F38">
        <v>108</v>
      </c>
      <c r="G38" t="s">
        <v>1036</v>
      </c>
      <c r="I38" s="2" t="s">
        <v>1055</v>
      </c>
      <c r="J38" s="2">
        <v>756</v>
      </c>
      <c r="K38" s="3" t="s">
        <v>1056</v>
      </c>
      <c r="N38" s="5" t="s">
        <v>1389</v>
      </c>
      <c r="O38" s="5" t="s">
        <v>1751</v>
      </c>
      <c r="P38" t="s">
        <v>1673</v>
      </c>
    </row>
    <row r="39" spans="1:16" x14ac:dyDescent="0.3">
      <c r="A39" t="s">
        <v>111</v>
      </c>
      <c r="B39" t="s">
        <v>112</v>
      </c>
      <c r="C39" t="s">
        <v>113</v>
      </c>
      <c r="D39" t="s">
        <v>774</v>
      </c>
      <c r="E39" t="s">
        <v>1118</v>
      </c>
      <c r="F39">
        <v>116</v>
      </c>
      <c r="G39" t="s">
        <v>1248</v>
      </c>
      <c r="I39" s="2" t="s">
        <v>1057</v>
      </c>
      <c r="J39" s="2">
        <v>990</v>
      </c>
      <c r="K39" s="3" t="s">
        <v>1221</v>
      </c>
      <c r="N39" s="5" t="s">
        <v>1390</v>
      </c>
      <c r="O39" s="5" t="s">
        <v>1775</v>
      </c>
      <c r="P39" t="s">
        <v>1697</v>
      </c>
    </row>
    <row r="40" spans="1:16" x14ac:dyDescent="0.3">
      <c r="A40" t="s">
        <v>114</v>
      </c>
      <c r="B40" t="s">
        <v>115</v>
      </c>
      <c r="C40" t="s">
        <v>116</v>
      </c>
      <c r="D40" t="s">
        <v>775</v>
      </c>
      <c r="E40" t="s">
        <v>1208</v>
      </c>
      <c r="F40">
        <v>950</v>
      </c>
      <c r="G40" t="s">
        <v>1320</v>
      </c>
      <c r="I40" s="2" t="s">
        <v>1222</v>
      </c>
      <c r="J40" s="2">
        <v>0</v>
      </c>
      <c r="K40" s="3" t="s">
        <v>1223</v>
      </c>
      <c r="N40" s="5" t="s">
        <v>1391</v>
      </c>
      <c r="O40" s="5" t="s">
        <v>1819</v>
      </c>
      <c r="P40" t="s">
        <v>1742</v>
      </c>
    </row>
    <row r="41" spans="1:16" x14ac:dyDescent="0.3">
      <c r="A41" t="s">
        <v>117</v>
      </c>
      <c r="B41" t="s">
        <v>118</v>
      </c>
      <c r="C41" t="s">
        <v>119</v>
      </c>
      <c r="D41" t="s">
        <v>776</v>
      </c>
      <c r="E41" t="s">
        <v>1051</v>
      </c>
      <c r="F41">
        <v>124</v>
      </c>
      <c r="G41" t="s">
        <v>1052</v>
      </c>
      <c r="I41" s="2" t="s">
        <v>1058</v>
      </c>
      <c r="J41" s="2">
        <v>170</v>
      </c>
      <c r="K41" s="3" t="s">
        <v>1059</v>
      </c>
      <c r="N41" s="5" t="s">
        <v>1392</v>
      </c>
      <c r="O41" s="5" t="s">
        <v>1815</v>
      </c>
      <c r="P41" t="s">
        <v>1738</v>
      </c>
    </row>
    <row r="42" spans="1:16" x14ac:dyDescent="0.3">
      <c r="A42" t="s">
        <v>120</v>
      </c>
      <c r="B42" t="s">
        <v>121</v>
      </c>
      <c r="C42" t="s">
        <v>122</v>
      </c>
      <c r="D42" t="s">
        <v>777</v>
      </c>
      <c r="E42" t="s">
        <v>1063</v>
      </c>
      <c r="F42">
        <v>132</v>
      </c>
      <c r="G42" t="s">
        <v>1225</v>
      </c>
      <c r="I42" s="2" t="s">
        <v>1060</v>
      </c>
      <c r="J42" s="2">
        <v>188</v>
      </c>
      <c r="K42" s="3" t="s">
        <v>1061</v>
      </c>
      <c r="N42" s="5" t="s">
        <v>1393</v>
      </c>
      <c r="O42" s="5" t="s">
        <v>1757</v>
      </c>
      <c r="P42" t="s">
        <v>1679</v>
      </c>
    </row>
    <row r="43" spans="1:16" x14ac:dyDescent="0.3">
      <c r="A43" t="s">
        <v>123</v>
      </c>
      <c r="B43" t="s">
        <v>124</v>
      </c>
      <c r="C43" t="s">
        <v>125</v>
      </c>
      <c r="D43" t="s">
        <v>778</v>
      </c>
      <c r="E43" t="s">
        <v>1123</v>
      </c>
      <c r="F43">
        <v>136</v>
      </c>
      <c r="G43" t="s">
        <v>1253</v>
      </c>
      <c r="I43" s="2" t="s">
        <v>1062</v>
      </c>
      <c r="J43" s="2">
        <v>931</v>
      </c>
      <c r="K43" s="3" t="s">
        <v>1224</v>
      </c>
      <c r="N43" s="5" t="s">
        <v>1394</v>
      </c>
      <c r="O43" s="5" t="s">
        <v>1817</v>
      </c>
      <c r="P43" t="s">
        <v>1740</v>
      </c>
    </row>
    <row r="44" spans="1:16" x14ac:dyDescent="0.3">
      <c r="A44" t="s">
        <v>126</v>
      </c>
      <c r="B44" t="s">
        <v>127</v>
      </c>
      <c r="C44" t="s">
        <v>128</v>
      </c>
      <c r="D44" t="s">
        <v>779</v>
      </c>
      <c r="E44" t="s">
        <v>1208</v>
      </c>
      <c r="F44">
        <v>950</v>
      </c>
      <c r="G44" t="s">
        <v>1320</v>
      </c>
      <c r="I44" s="2" t="s">
        <v>1063</v>
      </c>
      <c r="J44" s="2">
        <v>132</v>
      </c>
      <c r="K44" s="3" t="s">
        <v>1225</v>
      </c>
      <c r="N44" s="5" t="s">
        <v>1395</v>
      </c>
      <c r="O44" s="5" t="s">
        <v>1818</v>
      </c>
      <c r="P44" t="s">
        <v>1741</v>
      </c>
    </row>
    <row r="45" spans="1:16" x14ac:dyDescent="0.3">
      <c r="A45" t="s">
        <v>129</v>
      </c>
      <c r="B45" t="s">
        <v>130</v>
      </c>
      <c r="C45" t="s">
        <v>131</v>
      </c>
      <c r="D45" t="s">
        <v>780</v>
      </c>
      <c r="E45" t="s">
        <v>1208</v>
      </c>
      <c r="F45">
        <v>950</v>
      </c>
      <c r="G45" t="s">
        <v>1320</v>
      </c>
      <c r="I45" s="2" t="s">
        <v>1064</v>
      </c>
      <c r="J45" s="2">
        <v>203</v>
      </c>
      <c r="K45" s="3" t="s">
        <v>1065</v>
      </c>
      <c r="N45" s="5" t="s">
        <v>1396</v>
      </c>
      <c r="O45" s="5" t="s">
        <v>1782</v>
      </c>
      <c r="P45" t="s">
        <v>1704</v>
      </c>
    </row>
    <row r="46" spans="1:16" x14ac:dyDescent="0.3">
      <c r="A46" t="s">
        <v>132</v>
      </c>
      <c r="B46" t="s">
        <v>133</v>
      </c>
      <c r="C46" t="s">
        <v>134</v>
      </c>
      <c r="D46" t="s">
        <v>781</v>
      </c>
      <c r="E46" t="s">
        <v>1057</v>
      </c>
      <c r="F46">
        <v>990</v>
      </c>
      <c r="G46" t="s">
        <v>1221</v>
      </c>
      <c r="I46" s="2" t="s">
        <v>1066</v>
      </c>
      <c r="J46" s="2">
        <v>262</v>
      </c>
      <c r="K46" s="3" t="s">
        <v>1067</v>
      </c>
      <c r="N46" s="5" t="s">
        <v>1397</v>
      </c>
      <c r="O46" s="5" t="s">
        <v>1816</v>
      </c>
      <c r="P46" t="s">
        <v>1739</v>
      </c>
    </row>
    <row r="47" spans="1:16" x14ac:dyDescent="0.3">
      <c r="A47" t="s">
        <v>135</v>
      </c>
      <c r="B47" t="s">
        <v>136</v>
      </c>
      <c r="C47" t="s">
        <v>137</v>
      </c>
      <c r="D47" t="s">
        <v>782</v>
      </c>
      <c r="E47" t="s">
        <v>1222</v>
      </c>
      <c r="F47">
        <v>0</v>
      </c>
      <c r="G47" t="s">
        <v>1223</v>
      </c>
      <c r="I47" s="2" t="s">
        <v>1068</v>
      </c>
      <c r="J47" s="2">
        <v>208</v>
      </c>
      <c r="K47" s="3" t="s">
        <v>1069</v>
      </c>
      <c r="N47" s="5" t="s">
        <v>1398</v>
      </c>
      <c r="O47" s="5" t="s">
        <v>1942</v>
      </c>
      <c r="P47" t="s">
        <v>1715</v>
      </c>
    </row>
    <row r="48" spans="1:16" x14ac:dyDescent="0.3">
      <c r="A48" t="s">
        <v>142</v>
      </c>
      <c r="B48" t="s">
        <v>143</v>
      </c>
      <c r="C48" t="s">
        <v>144</v>
      </c>
      <c r="D48" t="s">
        <v>785</v>
      </c>
      <c r="E48" t="s">
        <v>1021</v>
      </c>
      <c r="F48">
        <v>36</v>
      </c>
      <c r="G48" t="s">
        <v>1022</v>
      </c>
      <c r="I48" s="2" t="s">
        <v>1070</v>
      </c>
      <c r="J48" s="2">
        <v>214</v>
      </c>
      <c r="K48" s="3" t="s">
        <v>1071</v>
      </c>
      <c r="N48" s="5" t="s">
        <v>1399</v>
      </c>
      <c r="O48" s="5" t="s">
        <v>1803</v>
      </c>
      <c r="P48" t="s">
        <v>1726</v>
      </c>
    </row>
    <row r="49" spans="1:16" x14ac:dyDescent="0.3">
      <c r="A49" t="s">
        <v>145</v>
      </c>
      <c r="B49" t="s">
        <v>146</v>
      </c>
      <c r="C49" t="s">
        <v>147</v>
      </c>
      <c r="D49" t="s">
        <v>786</v>
      </c>
      <c r="E49" t="s">
        <v>1021</v>
      </c>
      <c r="F49">
        <v>36</v>
      </c>
      <c r="G49" t="s">
        <v>1022</v>
      </c>
      <c r="I49" s="2" t="s">
        <v>1072</v>
      </c>
      <c r="J49" s="2">
        <v>12</v>
      </c>
      <c r="K49" s="3" t="s">
        <v>1073</v>
      </c>
      <c r="N49" s="5" t="s">
        <v>1400</v>
      </c>
      <c r="O49" s="5" t="s">
        <v>1793</v>
      </c>
      <c r="P49" t="s">
        <v>1716</v>
      </c>
    </row>
    <row r="50" spans="1:16" x14ac:dyDescent="0.3">
      <c r="A50" t="s">
        <v>148</v>
      </c>
      <c r="B50" t="s">
        <v>149</v>
      </c>
      <c r="C50" t="s">
        <v>150</v>
      </c>
      <c r="D50" t="s">
        <v>787</v>
      </c>
      <c r="E50" t="s">
        <v>1058</v>
      </c>
      <c r="F50">
        <v>170</v>
      </c>
      <c r="G50" t="s">
        <v>1059</v>
      </c>
      <c r="I50" s="2" t="s">
        <v>1074</v>
      </c>
      <c r="J50" s="2">
        <v>818</v>
      </c>
      <c r="K50" s="3" t="s">
        <v>1075</v>
      </c>
      <c r="N50" s="5" t="s">
        <v>1401</v>
      </c>
      <c r="O50" s="5" t="s">
        <v>1770</v>
      </c>
      <c r="P50" t="s">
        <v>1692</v>
      </c>
    </row>
    <row r="51" spans="1:16" x14ac:dyDescent="0.3">
      <c r="A51" t="s">
        <v>151</v>
      </c>
      <c r="B51" t="s">
        <v>152</v>
      </c>
      <c r="C51" t="s">
        <v>153</v>
      </c>
      <c r="D51" t="s">
        <v>788</v>
      </c>
      <c r="E51" t="s">
        <v>1119</v>
      </c>
      <c r="F51">
        <v>174</v>
      </c>
      <c r="G51" t="s">
        <v>1249</v>
      </c>
      <c r="I51" s="2" t="s">
        <v>1076</v>
      </c>
      <c r="J51" s="2">
        <v>232</v>
      </c>
      <c r="K51" s="3" t="s">
        <v>1077</v>
      </c>
      <c r="N51" s="5" t="s">
        <v>1402</v>
      </c>
      <c r="O51" s="5" t="s">
        <v>1811</v>
      </c>
      <c r="P51" t="s">
        <v>1734</v>
      </c>
    </row>
    <row r="52" spans="1:16" x14ac:dyDescent="0.3">
      <c r="A52" t="s">
        <v>158</v>
      </c>
      <c r="B52" t="s">
        <v>159</v>
      </c>
      <c r="C52" t="s">
        <v>160</v>
      </c>
      <c r="D52" t="s">
        <v>791</v>
      </c>
      <c r="E52" t="s">
        <v>1060</v>
      </c>
      <c r="F52">
        <v>188</v>
      </c>
      <c r="G52" t="s">
        <v>1061</v>
      </c>
      <c r="I52" s="2" t="s">
        <v>1078</v>
      </c>
      <c r="J52" s="2">
        <v>230</v>
      </c>
      <c r="K52" s="3" t="s">
        <v>1079</v>
      </c>
      <c r="N52" s="5" t="s">
        <v>1403</v>
      </c>
      <c r="O52" s="5" t="s">
        <v>1753</v>
      </c>
      <c r="P52" t="s">
        <v>1675</v>
      </c>
    </row>
    <row r="53" spans="1:16" x14ac:dyDescent="0.3">
      <c r="A53" t="s">
        <v>724</v>
      </c>
      <c r="B53" t="s">
        <v>161</v>
      </c>
      <c r="C53" t="s">
        <v>162</v>
      </c>
      <c r="D53" t="s">
        <v>792</v>
      </c>
      <c r="E53" t="s">
        <v>1211</v>
      </c>
      <c r="F53">
        <v>952</v>
      </c>
      <c r="G53" t="s">
        <v>1314</v>
      </c>
      <c r="I53" s="2" t="s">
        <v>1080</v>
      </c>
      <c r="J53" s="2">
        <v>978</v>
      </c>
      <c r="K53" s="3" t="s">
        <v>1081</v>
      </c>
      <c r="N53" s="5" t="s">
        <v>1404</v>
      </c>
      <c r="O53" s="5" t="s">
        <v>1795</v>
      </c>
      <c r="P53" t="s">
        <v>1718</v>
      </c>
    </row>
    <row r="54" spans="1:16" x14ac:dyDescent="0.3">
      <c r="A54" t="s">
        <v>163</v>
      </c>
      <c r="B54" t="s">
        <v>164</v>
      </c>
      <c r="C54" t="s">
        <v>165</v>
      </c>
      <c r="D54" t="s">
        <v>793</v>
      </c>
      <c r="E54" t="s">
        <v>1102</v>
      </c>
      <c r="F54">
        <v>191</v>
      </c>
      <c r="G54" t="s">
        <v>1232</v>
      </c>
      <c r="I54" s="2" t="s">
        <v>1082</v>
      </c>
      <c r="J54" s="2">
        <v>242</v>
      </c>
      <c r="K54" s="3" t="s">
        <v>1226</v>
      </c>
      <c r="N54" s="5" t="s">
        <v>1405</v>
      </c>
      <c r="O54" s="5" t="s">
        <v>1758</v>
      </c>
      <c r="P54" t="s">
        <v>1680</v>
      </c>
    </row>
    <row r="55" spans="1:16" x14ac:dyDescent="0.3">
      <c r="A55" t="s">
        <v>166</v>
      </c>
      <c r="B55" t="s">
        <v>167</v>
      </c>
      <c r="C55" t="s">
        <v>168</v>
      </c>
      <c r="D55" t="s">
        <v>794</v>
      </c>
      <c r="E55" t="s">
        <v>1062</v>
      </c>
      <c r="F55">
        <v>931</v>
      </c>
      <c r="G55" t="s">
        <v>1224</v>
      </c>
      <c r="I55" s="2" t="s">
        <v>1083</v>
      </c>
      <c r="J55" s="2">
        <v>238</v>
      </c>
      <c r="K55" s="3" t="s">
        <v>1084</v>
      </c>
      <c r="N55" s="5" t="s">
        <v>1406</v>
      </c>
      <c r="O55" s="5" t="s">
        <v>1776</v>
      </c>
      <c r="P55" t="s">
        <v>1698</v>
      </c>
    </row>
    <row r="56" spans="1:16" x14ac:dyDescent="0.3">
      <c r="A56" t="s">
        <v>169</v>
      </c>
      <c r="B56" t="s">
        <v>170</v>
      </c>
      <c r="C56" t="s">
        <v>171</v>
      </c>
      <c r="D56" t="s">
        <v>795</v>
      </c>
      <c r="E56" t="s">
        <v>1080</v>
      </c>
      <c r="F56">
        <v>978</v>
      </c>
      <c r="G56" t="s">
        <v>1081</v>
      </c>
      <c r="I56" s="2" t="s">
        <v>1085</v>
      </c>
      <c r="J56" s="2">
        <v>826</v>
      </c>
      <c r="K56" s="3" t="s">
        <v>1086</v>
      </c>
      <c r="N56" s="5" t="s">
        <v>1407</v>
      </c>
      <c r="O56" s="5" t="s">
        <v>1796</v>
      </c>
      <c r="P56" t="s">
        <v>1719</v>
      </c>
    </row>
    <row r="57" spans="1:16" x14ac:dyDescent="0.3">
      <c r="A57" t="s">
        <v>172</v>
      </c>
      <c r="B57" t="s">
        <v>173</v>
      </c>
      <c r="C57" t="s">
        <v>174</v>
      </c>
      <c r="D57" t="s">
        <v>796</v>
      </c>
      <c r="E57" t="s">
        <v>1064</v>
      </c>
      <c r="F57">
        <v>203</v>
      </c>
      <c r="G57" t="s">
        <v>1065</v>
      </c>
      <c r="I57" s="2" t="s">
        <v>1087</v>
      </c>
      <c r="J57" s="2">
        <v>981</v>
      </c>
      <c r="K57" s="3" t="s">
        <v>1088</v>
      </c>
      <c r="N57" s="5" t="s">
        <v>1408</v>
      </c>
      <c r="O57" s="5" t="s">
        <v>1761</v>
      </c>
      <c r="P57" t="s">
        <v>1683</v>
      </c>
    </row>
    <row r="58" spans="1:16" x14ac:dyDescent="0.3">
      <c r="A58" t="s">
        <v>721</v>
      </c>
      <c r="B58" t="s">
        <v>156</v>
      </c>
      <c r="C58" t="s">
        <v>157</v>
      </c>
      <c r="D58" t="s">
        <v>790</v>
      </c>
      <c r="E58" t="s">
        <v>1053</v>
      </c>
      <c r="F58">
        <v>976</v>
      </c>
      <c r="G58" t="s">
        <v>1054</v>
      </c>
      <c r="I58" s="2" t="s">
        <v>1227</v>
      </c>
      <c r="J58" s="2">
        <v>0</v>
      </c>
      <c r="K58" s="3" t="s">
        <v>1228</v>
      </c>
      <c r="N58" s="5" t="s">
        <v>1409</v>
      </c>
      <c r="O58" s="5" t="s">
        <v>1759</v>
      </c>
      <c r="P58" t="s">
        <v>1681</v>
      </c>
    </row>
    <row r="59" spans="1:16" x14ac:dyDescent="0.3">
      <c r="A59" t="s">
        <v>175</v>
      </c>
      <c r="B59" t="s">
        <v>176</v>
      </c>
      <c r="C59" t="s">
        <v>177</v>
      </c>
      <c r="D59" t="s">
        <v>797</v>
      </c>
      <c r="E59" t="s">
        <v>1068</v>
      </c>
      <c r="F59">
        <v>208</v>
      </c>
      <c r="G59" t="s">
        <v>1069</v>
      </c>
      <c r="I59" s="2" t="s">
        <v>1089</v>
      </c>
      <c r="J59" s="2">
        <v>936</v>
      </c>
      <c r="K59" s="3" t="s">
        <v>1090</v>
      </c>
      <c r="N59" s="5" t="s">
        <v>1410</v>
      </c>
      <c r="O59" s="5" t="s">
        <v>1814</v>
      </c>
      <c r="P59" t="s">
        <v>1737</v>
      </c>
    </row>
    <row r="60" spans="1:16" x14ac:dyDescent="0.3">
      <c r="A60" t="s">
        <v>178</v>
      </c>
      <c r="B60" t="s">
        <v>179</v>
      </c>
      <c r="C60" t="s">
        <v>180</v>
      </c>
      <c r="D60" t="s">
        <v>798</v>
      </c>
      <c r="E60" t="s">
        <v>1066</v>
      </c>
      <c r="F60">
        <v>262</v>
      </c>
      <c r="G60" t="s">
        <v>1067</v>
      </c>
      <c r="I60" s="2" t="s">
        <v>1091</v>
      </c>
      <c r="J60" s="2">
        <v>292</v>
      </c>
      <c r="K60" s="3" t="s">
        <v>1092</v>
      </c>
      <c r="N60" s="5" t="s">
        <v>1411</v>
      </c>
      <c r="O60" s="5" t="s">
        <v>1804</v>
      </c>
      <c r="P60" t="s">
        <v>1727</v>
      </c>
    </row>
    <row r="61" spans="1:16" x14ac:dyDescent="0.3">
      <c r="A61" t="s">
        <v>181</v>
      </c>
      <c r="B61" t="s">
        <v>182</v>
      </c>
      <c r="C61" t="s">
        <v>183</v>
      </c>
      <c r="D61" t="s">
        <v>799</v>
      </c>
      <c r="E61" t="s">
        <v>1209</v>
      </c>
      <c r="F61">
        <v>951</v>
      </c>
      <c r="G61" t="s">
        <v>1210</v>
      </c>
      <c r="I61" s="2" t="s">
        <v>1093</v>
      </c>
      <c r="J61" s="2">
        <v>270</v>
      </c>
      <c r="K61" s="3" t="s">
        <v>1094</v>
      </c>
      <c r="N61" s="5" t="s">
        <v>1412</v>
      </c>
      <c r="O61" s="5" t="s">
        <v>1801</v>
      </c>
      <c r="P61" t="s">
        <v>1724</v>
      </c>
    </row>
    <row r="62" spans="1:16" x14ac:dyDescent="0.3">
      <c r="A62" t="s">
        <v>184</v>
      </c>
      <c r="B62" t="s">
        <v>185</v>
      </c>
      <c r="C62" t="s">
        <v>186</v>
      </c>
      <c r="D62" t="s">
        <v>800</v>
      </c>
      <c r="E62" t="s">
        <v>1070</v>
      </c>
      <c r="F62">
        <v>214</v>
      </c>
      <c r="G62" t="s">
        <v>1071</v>
      </c>
      <c r="I62" s="2" t="s">
        <v>1095</v>
      </c>
      <c r="J62" s="2">
        <v>324</v>
      </c>
      <c r="K62" s="3" t="s">
        <v>1096</v>
      </c>
      <c r="N62" s="5" t="s">
        <v>1413</v>
      </c>
      <c r="O62" s="5" t="s">
        <v>1763</v>
      </c>
      <c r="P62" t="s">
        <v>1685</v>
      </c>
    </row>
    <row r="63" spans="1:16" x14ac:dyDescent="0.3">
      <c r="A63" t="s">
        <v>187</v>
      </c>
      <c r="B63" t="s">
        <v>188</v>
      </c>
      <c r="C63" t="s">
        <v>189</v>
      </c>
      <c r="D63" t="s">
        <v>801</v>
      </c>
      <c r="E63" t="s">
        <v>1199</v>
      </c>
      <c r="F63">
        <v>840</v>
      </c>
      <c r="G63" t="s">
        <v>1200</v>
      </c>
      <c r="I63" s="2" t="s">
        <v>1097</v>
      </c>
      <c r="J63" s="2">
        <v>320</v>
      </c>
      <c r="K63" s="3" t="s">
        <v>1098</v>
      </c>
      <c r="N63" s="5" t="s">
        <v>1414</v>
      </c>
      <c r="O63" s="5" t="s">
        <v>1800</v>
      </c>
      <c r="P63" t="s">
        <v>1723</v>
      </c>
    </row>
    <row r="64" spans="1:16" x14ac:dyDescent="0.3">
      <c r="A64" t="s">
        <v>190</v>
      </c>
      <c r="B64" t="s">
        <v>191</v>
      </c>
      <c r="C64" t="s">
        <v>192</v>
      </c>
      <c r="D64" t="s">
        <v>802</v>
      </c>
      <c r="E64" t="s">
        <v>1074</v>
      </c>
      <c r="F64">
        <v>818</v>
      </c>
      <c r="G64" t="s">
        <v>1075</v>
      </c>
      <c r="I64" s="2" t="s">
        <v>1099</v>
      </c>
      <c r="J64" s="2">
        <v>328</v>
      </c>
      <c r="K64" s="3" t="s">
        <v>1229</v>
      </c>
      <c r="N64" s="5" t="s">
        <v>1415</v>
      </c>
      <c r="O64" s="5" t="s">
        <v>1787</v>
      </c>
      <c r="P64" t="s">
        <v>1709</v>
      </c>
    </row>
    <row r="65" spans="1:16" x14ac:dyDescent="0.3">
      <c r="A65" t="s">
        <v>193</v>
      </c>
      <c r="B65" t="s">
        <v>194</v>
      </c>
      <c r="C65" t="s">
        <v>195</v>
      </c>
      <c r="D65" t="s">
        <v>803</v>
      </c>
      <c r="E65" t="s">
        <v>1199</v>
      </c>
      <c r="F65">
        <v>840</v>
      </c>
      <c r="G65" t="s">
        <v>1200</v>
      </c>
      <c r="I65" s="2" t="s">
        <v>1100</v>
      </c>
      <c r="J65" s="2">
        <v>344</v>
      </c>
      <c r="K65" s="3" t="s">
        <v>1230</v>
      </c>
      <c r="N65" s="5" t="s">
        <v>1416</v>
      </c>
      <c r="O65" s="5" t="s">
        <v>1799</v>
      </c>
      <c r="P65" t="s">
        <v>1722</v>
      </c>
    </row>
    <row r="66" spans="1:16" x14ac:dyDescent="0.3">
      <c r="A66" t="s">
        <v>196</v>
      </c>
      <c r="B66" t="s">
        <v>197</v>
      </c>
      <c r="C66" t="s">
        <v>198</v>
      </c>
      <c r="D66" t="s">
        <v>804</v>
      </c>
      <c r="E66" t="s">
        <v>1208</v>
      </c>
      <c r="F66">
        <v>950</v>
      </c>
      <c r="G66" t="s">
        <v>1320</v>
      </c>
      <c r="I66" s="2" t="s">
        <v>1101</v>
      </c>
      <c r="J66" s="2">
        <v>340</v>
      </c>
      <c r="K66" s="3" t="s">
        <v>1231</v>
      </c>
      <c r="N66" s="5" t="s">
        <v>1417</v>
      </c>
      <c r="O66" s="5" t="s">
        <v>1798</v>
      </c>
      <c r="P66" t="s">
        <v>1721</v>
      </c>
    </row>
    <row r="67" spans="1:16" x14ac:dyDescent="0.3">
      <c r="A67" t="s">
        <v>199</v>
      </c>
      <c r="B67" t="s">
        <v>200</v>
      </c>
      <c r="C67" t="s">
        <v>201</v>
      </c>
      <c r="D67" t="s">
        <v>805</v>
      </c>
      <c r="E67" t="s">
        <v>1076</v>
      </c>
      <c r="F67">
        <v>232</v>
      </c>
      <c r="G67" t="s">
        <v>1077</v>
      </c>
      <c r="I67" s="2" t="s">
        <v>1102</v>
      </c>
      <c r="J67" s="2">
        <v>191</v>
      </c>
      <c r="K67" s="3" t="s">
        <v>1232</v>
      </c>
      <c r="N67" s="5" t="s">
        <v>1418</v>
      </c>
      <c r="O67" s="5" t="s">
        <v>1754</v>
      </c>
      <c r="P67" t="s">
        <v>1676</v>
      </c>
    </row>
    <row r="68" spans="1:16" x14ac:dyDescent="0.3">
      <c r="A68" t="s">
        <v>202</v>
      </c>
      <c r="B68" t="s">
        <v>203</v>
      </c>
      <c r="C68" t="s">
        <v>204</v>
      </c>
      <c r="D68" t="s">
        <v>806</v>
      </c>
      <c r="E68" t="s">
        <v>1080</v>
      </c>
      <c r="F68">
        <v>978</v>
      </c>
      <c r="G68" t="s">
        <v>1081</v>
      </c>
      <c r="I68" s="2" t="s">
        <v>1103</v>
      </c>
      <c r="J68" s="2">
        <v>332</v>
      </c>
      <c r="K68" s="3" t="s">
        <v>1233</v>
      </c>
      <c r="N68" s="5" t="s">
        <v>1419</v>
      </c>
      <c r="O68" s="5" t="s">
        <v>1755</v>
      </c>
      <c r="P68" t="s">
        <v>1677</v>
      </c>
    </row>
    <row r="69" spans="1:16" x14ac:dyDescent="0.3">
      <c r="A69" t="s">
        <v>734</v>
      </c>
      <c r="B69" t="s">
        <v>619</v>
      </c>
      <c r="C69" t="s">
        <v>620</v>
      </c>
      <c r="D69" t="s">
        <v>948</v>
      </c>
      <c r="E69" t="s">
        <v>1182</v>
      </c>
      <c r="F69">
        <v>748</v>
      </c>
      <c r="G69" t="s">
        <v>1300</v>
      </c>
      <c r="I69" s="2" t="s">
        <v>1104</v>
      </c>
      <c r="J69" s="2">
        <v>348</v>
      </c>
      <c r="K69" s="3" t="s">
        <v>1234</v>
      </c>
      <c r="N69" s="5" t="s">
        <v>1420</v>
      </c>
      <c r="O69" s="5" t="s">
        <v>1766</v>
      </c>
      <c r="P69" t="s">
        <v>1688</v>
      </c>
    </row>
    <row r="70" spans="1:16" x14ac:dyDescent="0.3">
      <c r="A70" t="s">
        <v>205</v>
      </c>
      <c r="B70" t="s">
        <v>206</v>
      </c>
      <c r="C70" t="s">
        <v>207</v>
      </c>
      <c r="D70" t="s">
        <v>807</v>
      </c>
      <c r="E70" t="s">
        <v>1078</v>
      </c>
      <c r="F70">
        <v>230</v>
      </c>
      <c r="G70" t="s">
        <v>1079</v>
      </c>
      <c r="I70" s="2" t="s">
        <v>1105</v>
      </c>
      <c r="J70" s="2">
        <v>360</v>
      </c>
      <c r="K70" s="3" t="s">
        <v>1235</v>
      </c>
      <c r="N70" s="5" t="s">
        <v>1421</v>
      </c>
      <c r="O70" s="5" t="s">
        <v>1764</v>
      </c>
      <c r="P70" t="s">
        <v>1686</v>
      </c>
    </row>
    <row r="71" spans="1:16" x14ac:dyDescent="0.3">
      <c r="A71" t="s">
        <v>725</v>
      </c>
      <c r="B71" t="s">
        <v>208</v>
      </c>
      <c r="C71" t="s">
        <v>209</v>
      </c>
      <c r="D71" t="s">
        <v>808</v>
      </c>
      <c r="E71" t="s">
        <v>1083</v>
      </c>
      <c r="F71">
        <v>238</v>
      </c>
      <c r="G71" t="s">
        <v>1084</v>
      </c>
      <c r="I71" s="2" t="s">
        <v>1106</v>
      </c>
      <c r="J71" s="2">
        <v>376</v>
      </c>
      <c r="K71" s="3" t="s">
        <v>1236</v>
      </c>
      <c r="N71" s="5" t="s">
        <v>1422</v>
      </c>
      <c r="O71" s="5" t="s">
        <v>1810</v>
      </c>
      <c r="P71" t="s">
        <v>1733</v>
      </c>
    </row>
    <row r="72" spans="1:16" x14ac:dyDescent="0.3">
      <c r="A72" t="s">
        <v>210</v>
      </c>
      <c r="B72" t="s">
        <v>211</v>
      </c>
      <c r="C72" t="s">
        <v>212</v>
      </c>
      <c r="D72" t="s">
        <v>809</v>
      </c>
      <c r="E72" t="s">
        <v>1068</v>
      </c>
      <c r="F72">
        <v>208</v>
      </c>
      <c r="G72" t="s">
        <v>1069</v>
      </c>
      <c r="I72" s="2" t="s">
        <v>1237</v>
      </c>
      <c r="J72" s="2">
        <v>0</v>
      </c>
      <c r="K72" s="3" t="s">
        <v>1238</v>
      </c>
      <c r="N72" s="5" t="s">
        <v>1423</v>
      </c>
      <c r="O72" s="5" t="s">
        <v>1768</v>
      </c>
      <c r="P72" t="s">
        <v>1690</v>
      </c>
    </row>
    <row r="73" spans="1:16" x14ac:dyDescent="0.3">
      <c r="A73" t="s">
        <v>213</v>
      </c>
      <c r="B73" t="s">
        <v>214</v>
      </c>
      <c r="C73" t="s">
        <v>215</v>
      </c>
      <c r="D73" t="s">
        <v>810</v>
      </c>
      <c r="E73" t="s">
        <v>1082</v>
      </c>
      <c r="F73">
        <v>242</v>
      </c>
      <c r="G73" t="s">
        <v>1226</v>
      </c>
      <c r="I73" s="2" t="s">
        <v>1107</v>
      </c>
      <c r="J73" s="2">
        <v>356</v>
      </c>
      <c r="K73" s="3" t="s">
        <v>1239</v>
      </c>
      <c r="N73" s="5">
        <v>7103</v>
      </c>
      <c r="O73" s="5" t="s">
        <v>1943</v>
      </c>
      <c r="P73" s="5" t="s">
        <v>1944</v>
      </c>
    </row>
    <row r="74" spans="1:16" x14ac:dyDescent="0.3">
      <c r="A74" t="s">
        <v>216</v>
      </c>
      <c r="B74" t="s">
        <v>217</v>
      </c>
      <c r="C74" t="s">
        <v>218</v>
      </c>
      <c r="D74" t="s">
        <v>811</v>
      </c>
      <c r="E74" t="s">
        <v>1080</v>
      </c>
      <c r="F74">
        <v>978</v>
      </c>
      <c r="G74" t="s">
        <v>1081</v>
      </c>
      <c r="I74" s="2" t="s">
        <v>1108</v>
      </c>
      <c r="J74" s="2">
        <v>368</v>
      </c>
      <c r="K74" s="3" t="s">
        <v>1109</v>
      </c>
      <c r="N74" s="208">
        <v>7202</v>
      </c>
      <c r="O74" t="s">
        <v>1945</v>
      </c>
      <c r="P74" t="s">
        <v>1946</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2EB73A9A-A04F-41FF-96F9-A7BAA5B16ED1}">
  <ds:schemaRefs>
    <ds:schemaRef ds:uri="http://purl.org/dc/elements/1.1/"/>
    <ds:schemaRef ds:uri="http://schemas.microsoft.com/office/2006/metadata/properties"/>
    <ds:schemaRef ds:uri="http://purl.org/dc/terms/"/>
    <ds:schemaRef ds:uri="http://schemas.openxmlformats.org/package/2006/metadata/core-properties"/>
    <ds:schemaRef ds:uri="0c958bcd-fe3d-4310-8463-0016d19558cc"/>
    <ds:schemaRef ds:uri="http://schemas.microsoft.com/office/2006/documentManagement/types"/>
    <ds:schemaRef ds:uri="http://schemas.microsoft.com/office/infopath/2007/PartnerControls"/>
    <ds:schemaRef ds:uri="36538d5f-f7e1-46e7-b8e6-8d0f62ce9765"/>
    <ds:schemaRef ds:uri="http://www.w3.org/XML/1998/namespace"/>
    <ds:schemaRef ds:uri="http://purl.org/dc/dcmitype/"/>
  </ds:schemaRefs>
</ds:datastoreItem>
</file>

<file path=customXml/itemProps2.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Lucinda Lie-A-Ling</cp:lastModifiedBy>
  <cp:lastPrinted>2018-09-11T11:28:24Z</cp:lastPrinted>
  <dcterms:created xsi:type="dcterms:W3CDTF">2018-04-20T09:16:43Z</dcterms:created>
  <dcterms:modified xsi:type="dcterms:W3CDTF">2023-09-18T15:20:03Z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